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2120" windowHeight="83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<sst xmlns="http://schemas.openxmlformats.org/spreadsheetml/2006/main" count="226" uniqueCount="101">
  <si>
    <t>Dz.</t>
  </si>
  <si>
    <t>R.</t>
  </si>
  <si>
    <t>P.</t>
  </si>
  <si>
    <t>W Y S Z C Z E G Ó L N I E N I E</t>
  </si>
  <si>
    <t>Zakup pozostałych usług</t>
  </si>
  <si>
    <t>Zakup materiałów i wyposażenia</t>
  </si>
  <si>
    <t>TRANSPORT I ŁĄCZNOŚĆ</t>
  </si>
  <si>
    <t>Drogi publiczne powiatowe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</si>
  <si>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</si>
  <si>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</si>
  <si>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</si>
  <si>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</si>
  <si>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</si>
  <si>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</si>
  <si>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</si>
  <si>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</si>
  <si>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</si>
  <si>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GOSPODARKA MIESZKANIOWA</t>
  </si>
  <si>
    <t>Gospodarka gruntami i nieruchomościami</t>
  </si>
  <si>
    <t xml:space="preserve">Zakup usług remontowych </t>
  </si>
  <si>
    <t>DZIAŁALNOŚĆ USŁUGOWA</t>
  </si>
  <si>
    <t>Zakup usług pozostałych</t>
  </si>
  <si>
    <t>Nadzór budowlany</t>
  </si>
  <si>
    <t>Rady powiatów</t>
  </si>
  <si>
    <t>Różne wydatki na rzecz osób fizycznych</t>
  </si>
  <si>
    <t>Starostwa powiatowe</t>
  </si>
  <si>
    <t>Pozostała działalność</t>
  </si>
  <si>
    <t>OCHRONA ZDROWIA</t>
  </si>
  <si>
    <t>Składki na ubezpieczenia zdrowotne</t>
  </si>
  <si>
    <t>RAZEM   WYDATKI BUDŻETOWE</t>
  </si>
  <si>
    <t xml:space="preserve">Wpłaty  gmin i powiatów na rzecz innych jednostek samorz.teryt. oraz związków gmin i związków powiatów na dofinansowanie zadań bieżących </t>
  </si>
  <si>
    <t xml:space="preserve">Zakup  usług  pozostałych </t>
  </si>
  <si>
    <t xml:space="preserve">Składki na ubezpiecz. zdrowotne oraz świadczenia dla osób nieobjętych obowiązkiem ubezpieczenia  zdrowotnego </t>
  </si>
  <si>
    <t>POMOC SPOŁECZNA</t>
  </si>
  <si>
    <t xml:space="preserve">Placówki Opiekuńczo-Wychowawcze </t>
  </si>
  <si>
    <t>Świadczenia społeczne</t>
  </si>
  <si>
    <t>Zakup środków żywności</t>
  </si>
  <si>
    <t>Zakup pomocy naukowych , dydaktycznych , książek</t>
  </si>
  <si>
    <t>Domy pomocy społecznej</t>
  </si>
  <si>
    <t>Zakup usług zdrowotnych</t>
  </si>
  <si>
    <t>Jednostki specjalistycznego poradnictwa, mieszkania chronione i ośrodki interwencji kryzysowej</t>
  </si>
  <si>
    <t>Rodziny zastępcze</t>
  </si>
  <si>
    <t>POZOSTAŁE ZADANIA W ZAKRESIE POLITYKI SPOŁECZNEJ</t>
  </si>
  <si>
    <t>OŚWIATA I WYCHOWANIE</t>
  </si>
  <si>
    <t>Szkoła podstawowa  specjalna</t>
  </si>
  <si>
    <t>Składki na ubezpieczenie społeczne</t>
  </si>
  <si>
    <t>Gimnazja specjalne</t>
  </si>
  <si>
    <t>Licea ogólnokształcące</t>
  </si>
  <si>
    <t xml:space="preserve">Podatek od nieruchomości </t>
  </si>
  <si>
    <t>Szkoły  zawodowe</t>
  </si>
  <si>
    <t>Szkoły artystyczne</t>
  </si>
  <si>
    <t>Szkoły zawodowe specjalne</t>
  </si>
  <si>
    <t>Dokształcanie i doskonalenie nauczycieli</t>
  </si>
  <si>
    <t>EDUKACYJNA OPIEKA WYCHOWAWCZA</t>
  </si>
  <si>
    <t>Świetlice szkolne</t>
  </si>
  <si>
    <t xml:space="preserve">Internaty i bursy szkolne </t>
  </si>
  <si>
    <t xml:space="preserve">Pomoc materialna dla uczniów </t>
  </si>
  <si>
    <t xml:space="preserve">Dotacje  przekazane  gminie   na  zadania  bieżące  realizowane  na  podstawie  porozumień (  umów  ) między   j.s.t </t>
  </si>
  <si>
    <t xml:space="preserve">Dokształcanie  i  doskonalenie  nauczycieli </t>
  </si>
  <si>
    <t xml:space="preserve">Poradnie psychologiczno -pedagogiczne, w  tym  poradnie  specjalistyczne </t>
  </si>
  <si>
    <t>Powiatowe centra pomocy rodzinie</t>
  </si>
  <si>
    <t>Wydatki osobowe niezaliczone do wynagrodzeń</t>
  </si>
  <si>
    <t xml:space="preserve">Wydatki  inwestycyjne  jednostek  budżetowych </t>
  </si>
  <si>
    <t xml:space="preserve">Administracja  publiczna </t>
  </si>
  <si>
    <t xml:space="preserve">Wynagrodzenia  bezosobowe </t>
  </si>
  <si>
    <t>Wynagrodzenia  bezosobowe</t>
  </si>
  <si>
    <t xml:space="preserve">Zakup  usług  dostępu  do  sieci  Internet </t>
  </si>
  <si>
    <t xml:space="preserve">Pozostała  działalność </t>
  </si>
  <si>
    <t xml:space="preserve">Ośrodki  wsparcia </t>
  </si>
  <si>
    <t xml:space="preserve">Świadczenia  społeczne </t>
  </si>
  <si>
    <t xml:space="preserve">Zakup usług  pozostałych </t>
  </si>
  <si>
    <t>Opłaty za korzystanie   ze  środowiska</t>
  </si>
  <si>
    <t>Zespoły do spraw orzekania o niepełnosprawności</t>
  </si>
  <si>
    <t xml:space="preserve">Powiatowe urzędy pracy </t>
  </si>
  <si>
    <t xml:space="preserve">zakup  usług  pozostałych </t>
  </si>
  <si>
    <t xml:space="preserve">Podróże  służbowe </t>
  </si>
  <si>
    <t xml:space="preserve">WYKONANIE  31.12.2005 </t>
  </si>
  <si>
    <t>Opłaty z tytułu zakupu usług telekomunikacyjnych telefonii stacjonarnej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</si>
  <si>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</si>
  <si>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</si>
  <si>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</si>
  <si>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Opłaty z tytułu zakupu usług telekomunikacyjnych telefonii komórkowej</t>
  </si>
  <si>
    <t>Zakup akcesoriów komputerowych w tym programów i licencji</t>
  </si>
  <si>
    <t>Szkolenia pracowników nie będących członkami korpusu służby cywilnej</t>
  </si>
  <si>
    <t xml:space="preserve">BUDŻET  2007 </t>
  </si>
  <si>
    <t>Opłaty z tytułu usług telekomunikacyjnych telefonii komórkowej</t>
  </si>
  <si>
    <t>Opłata z tytułu telekomunikacyjnych telefonii stacjonarnej</t>
  </si>
  <si>
    <t>Wydatki na zakupy inwestycyjne jednostek budżetowych</t>
  </si>
  <si>
    <t>Zakup leków i wyrobów  medycznych i produktów biobójczych</t>
  </si>
  <si>
    <t xml:space="preserve">Podróże służbowe zagraniczne </t>
  </si>
  <si>
    <t>ZWIĘKSZENIA</t>
  </si>
  <si>
    <t xml:space="preserve">PLAN  O   ZMIANACH </t>
  </si>
  <si>
    <t xml:space="preserve">Kolonie  i  obozy   dla  młodzieży polonijnej   w  kraju </t>
  </si>
  <si>
    <t xml:space="preserve">ZMNIEJSZENIA </t>
  </si>
  <si>
    <t xml:space="preserve">Załącznik  nr  2  do  uchwały   Rady     Powiatu  Toruńskiego </t>
  </si>
  <si>
    <t xml:space="preserve">WYDATKI   BUDŻETOWE  </t>
  </si>
  <si>
    <t xml:space="preserve">w  sprawie Budżetu  Powiatu  Toruńskiego na  2007 .  </t>
  </si>
  <si>
    <t>Opłaty na  rzecz budżetu państwa</t>
  </si>
  <si>
    <t>zmiana  15.10.2007</t>
  </si>
  <si>
    <t>Wydatki  na   zakupy  inwestycyjne jednostek budżetowych</t>
  </si>
  <si>
    <t xml:space="preserve">OpłatY   na  rzecz  budżetu państwa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</si>
</sst>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0.0%"/>
    <numFmt numFmtId="172" formatCode="#,##0.000"/>
    <numFmt numFmtId="173" formatCode="#,##0\ _z_ł"/>
  </numFmts>
  <fonts count="13">
    <font>
      <sz val="10"/>
      <name val="Arial CE"/>
      <family val="0"/>
    </font>
    <font>
      <sz val="8"/>
      <name val="Arial CE"/>
      <family val="0"/>
    </font>
    <font>
      <b/>
      <u val="single"/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u val="single"/>
      <sz val="12"/>
      <name val="Arial CE"/>
      <family val="0"/>
    </font>
    <font>
      <b/>
      <sz val="11"/>
      <name val="Arial CE"/>
      <family val="0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1" fontId="0" fillId="0" borderId="0" xfId="0" applyNumberFormat="1" applyFont="1" applyAlignment="1">
      <alignment horizontal="right" vertical="center" wrapText="1" shrinkToFit="1"/>
    </xf>
    <xf numFmtId="0" fontId="0" fillId="0" borderId="0" xfId="0" applyFont="1" applyAlignment="1">
      <alignment vertical="center" wrapText="1"/>
    </xf>
    <xf numFmtId="1" fontId="5" fillId="0" borderId="0" xfId="0" applyNumberFormat="1" applyFont="1" applyAlignment="1">
      <alignment vertical="center" wrapText="1" shrinkToFi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 shrinkToFit="1"/>
    </xf>
    <xf numFmtId="3" fontId="2" fillId="0" borderId="0" xfId="0" applyNumberFormat="1" applyFont="1" applyAlignment="1">
      <alignment vertical="center" shrinkToFit="1"/>
    </xf>
    <xf numFmtId="1" fontId="9" fillId="0" borderId="0" xfId="0" applyNumberFormat="1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 shrinkToFit="1"/>
    </xf>
    <xf numFmtId="1" fontId="5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1" fontId="0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3" fontId="3" fillId="0" borderId="1" xfId="0" applyNumberFormat="1" applyFont="1" applyBorder="1" applyAlignment="1">
      <alignment horizontal="right" vertical="center" shrinkToFit="1"/>
    </xf>
    <xf numFmtId="1" fontId="0" fillId="0" borderId="1" xfId="0" applyNumberFormat="1" applyFont="1" applyBorder="1" applyAlignment="1">
      <alignment vertical="center" wrapText="1" shrinkToFit="1"/>
    </xf>
    <xf numFmtId="1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 shrinkToFit="1"/>
    </xf>
    <xf numFmtId="3" fontId="1" fillId="0" borderId="1" xfId="0" applyNumberFormat="1" applyFont="1" applyBorder="1" applyAlignment="1">
      <alignment vertical="center" shrinkToFit="1"/>
    </xf>
    <xf numFmtId="1" fontId="4" fillId="0" borderId="1" xfId="0" applyNumberFormat="1" applyFont="1" applyBorder="1" applyAlignment="1">
      <alignment vertical="center" wrapText="1" shrinkToFit="1"/>
    </xf>
    <xf numFmtId="1" fontId="5" fillId="0" borderId="1" xfId="0" applyNumberFormat="1" applyFont="1" applyBorder="1" applyAlignment="1">
      <alignment vertical="center" wrapText="1" shrinkToFit="1"/>
    </xf>
    <xf numFmtId="3" fontId="1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shrinkToFit="1"/>
    </xf>
    <xf numFmtId="1" fontId="1" fillId="0" borderId="1" xfId="0" applyNumberFormat="1" applyFont="1" applyBorder="1" applyAlignment="1">
      <alignment vertical="center" wrapText="1" shrinkToFi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1" fontId="1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3" fontId="10" fillId="0" borderId="1" xfId="0" applyNumberFormat="1" applyFont="1" applyBorder="1" applyAlignment="1">
      <alignment vertical="center" shrinkToFit="1"/>
    </xf>
    <xf numFmtId="3" fontId="9" fillId="0" borderId="1" xfId="0" applyNumberFormat="1" applyFont="1" applyBorder="1" applyAlignment="1">
      <alignment horizontal="right" vertical="center" shrinkToFit="1"/>
    </xf>
    <xf numFmtId="3" fontId="8" fillId="0" borderId="1" xfId="0" applyNumberFormat="1" applyFont="1" applyBorder="1" applyAlignment="1">
      <alignment horizontal="right" vertical="center" shrinkToFit="1"/>
    </xf>
    <xf numFmtId="3" fontId="9" fillId="0" borderId="1" xfId="0" applyNumberFormat="1" applyFont="1" applyBorder="1" applyAlignment="1">
      <alignment vertical="center" shrinkToFit="1"/>
    </xf>
    <xf numFmtId="3" fontId="8" fillId="0" borderId="1" xfId="0" applyNumberFormat="1" applyFont="1" applyBorder="1" applyAlignment="1">
      <alignment vertical="center" shrinkToFit="1"/>
    </xf>
    <xf numFmtId="3" fontId="8" fillId="0" borderId="1" xfId="0" applyNumberFormat="1" applyFont="1" applyBorder="1" applyAlignment="1">
      <alignment vertical="center"/>
    </xf>
    <xf numFmtId="3" fontId="8" fillId="0" borderId="1" xfId="0" applyNumberFormat="1" applyFont="1" applyFill="1" applyBorder="1" applyAlignment="1">
      <alignment vertical="center" shrinkToFit="1"/>
    </xf>
    <xf numFmtId="0" fontId="8" fillId="0" borderId="1" xfId="0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/>
    </xf>
    <xf numFmtId="173" fontId="9" fillId="0" borderId="1" xfId="0" applyNumberFormat="1" applyFont="1" applyBorder="1" applyAlignment="1">
      <alignment horizontal="right" vertical="center" shrinkToFit="1"/>
    </xf>
    <xf numFmtId="0" fontId="8" fillId="0" borderId="1" xfId="0" applyFont="1" applyBorder="1" applyAlignment="1">
      <alignment vertical="center"/>
    </xf>
    <xf numFmtId="3" fontId="8" fillId="0" borderId="2" xfId="0" applyNumberFormat="1" applyFont="1" applyBorder="1" applyAlignment="1">
      <alignment wrapText="1"/>
    </xf>
    <xf numFmtId="0" fontId="8" fillId="0" borderId="0" xfId="0" applyFont="1" applyAlignment="1">
      <alignment horizontal="right"/>
    </xf>
    <xf numFmtId="3" fontId="10" fillId="0" borderId="1" xfId="0" applyNumberFormat="1" applyFont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1" xfId="0" applyFont="1" applyBorder="1" applyAlignment="1">
      <alignment horizontal="right"/>
    </xf>
    <xf numFmtId="3" fontId="8" fillId="0" borderId="2" xfId="0" applyNumberFormat="1" applyFont="1" applyBorder="1" applyAlignment="1">
      <alignment horizontal="right" wrapText="1"/>
    </xf>
    <xf numFmtId="3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vertical="center" wrapText="1" shrinkToFit="1"/>
    </xf>
    <xf numFmtId="3" fontId="1" fillId="0" borderId="1" xfId="0" applyNumberFormat="1" applyFont="1" applyFill="1" applyBorder="1" applyAlignment="1">
      <alignment horizontal="right" vertical="center" wrapText="1" shrinkToFit="1"/>
    </xf>
    <xf numFmtId="173" fontId="10" fillId="0" borderId="1" xfId="0" applyNumberFormat="1" applyFont="1" applyBorder="1" applyAlignment="1">
      <alignment vertical="center" shrinkToFit="1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3" fontId="11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21"/>
  <sheetViews>
    <sheetView tabSelected="1" showOutlineSymbols="0" workbookViewId="0" topLeftCell="A203">
      <selection activeCell="I220" sqref="I220"/>
    </sheetView>
  </sheetViews>
  <sheetFormatPr defaultColWidth="9.00390625" defaultRowHeight="12.75" outlineLevelRow="2" outlineLevelCol="1"/>
  <cols>
    <col min="1" max="1" width="4.625" style="10" bestFit="1" customWidth="1"/>
    <col min="2" max="3" width="7.75390625" style="10" bestFit="1" customWidth="1"/>
    <col min="4" max="4" width="40.375" style="19" customWidth="1"/>
    <col min="5" max="5" width="11.625" style="23" hidden="1" customWidth="1" outlineLevel="1"/>
    <col min="6" max="6" width="13.25390625" style="74" customWidth="1"/>
    <col min="7" max="7" width="10.00390625" style="59" bestFit="1" customWidth="1"/>
    <col min="8" max="8" width="10.25390625" style="59" bestFit="1" customWidth="1"/>
    <col min="9" max="9" width="10.125" style="59" customWidth="1"/>
    <col min="10" max="16384" width="9.125" style="12" customWidth="1"/>
  </cols>
  <sheetData>
    <row r="1" spans="1:9" ht="15">
      <c r="A1" s="5"/>
      <c r="B1" s="27" t="s">
        <v>94</v>
      </c>
      <c r="C1" s="5"/>
      <c r="D1" s="16"/>
      <c r="G1" s="90"/>
      <c r="H1" s="91"/>
      <c r="I1" s="91"/>
    </row>
    <row r="2" spans="1:4" ht="15">
      <c r="A2" s="5"/>
      <c r="B2" s="27" t="s">
        <v>96</v>
      </c>
      <c r="C2" s="5"/>
      <c r="D2" s="16"/>
    </row>
    <row r="3" spans="1:4" ht="15">
      <c r="A3" s="5"/>
      <c r="B3" s="21"/>
      <c r="C3" s="5"/>
      <c r="D3" s="16" t="s">
        <v>98</v>
      </c>
    </row>
    <row r="4" spans="1:5" ht="15.75">
      <c r="A4" s="17"/>
      <c r="B4" s="6"/>
      <c r="C4" s="7"/>
      <c r="D4" s="26" t="s">
        <v>95</v>
      </c>
      <c r="E4" s="24"/>
    </row>
    <row r="5" spans="1:5" ht="15">
      <c r="A5" s="8"/>
      <c r="B5" s="6"/>
      <c r="C5" s="7"/>
      <c r="D5" s="18"/>
      <c r="E5" s="24"/>
    </row>
    <row r="6" spans="1:9" s="15" customFormat="1" ht="22.5">
      <c r="A6" s="80" t="s">
        <v>0</v>
      </c>
      <c r="B6" s="80" t="s">
        <v>1</v>
      </c>
      <c r="C6" s="81" t="s">
        <v>2</v>
      </c>
      <c r="D6" s="82" t="s">
        <v>3</v>
      </c>
      <c r="E6" s="79" t="s">
        <v>76</v>
      </c>
      <c r="F6" s="83" t="s">
        <v>84</v>
      </c>
      <c r="G6" s="79" t="s">
        <v>90</v>
      </c>
      <c r="H6" s="79" t="s">
        <v>93</v>
      </c>
      <c r="I6" s="79" t="s">
        <v>91</v>
      </c>
    </row>
    <row r="7" spans="1:9" s="14" customFormat="1" ht="15.75">
      <c r="A7" s="28">
        <v>600</v>
      </c>
      <c r="B7" s="28"/>
      <c r="C7" s="29"/>
      <c r="D7" s="41" t="s">
        <v>6</v>
      </c>
      <c r="E7" s="30">
        <f>E8</f>
        <v>1981370</v>
      </c>
      <c r="F7" s="75">
        <f>F8</f>
        <v>0</v>
      </c>
      <c r="G7" s="61">
        <f>G8</f>
        <v>128236</v>
      </c>
      <c r="H7" s="61">
        <f>H8</f>
        <v>72897</v>
      </c>
      <c r="I7" s="61">
        <f aca="true" t="shared" si="0" ref="I7:I19">F7+G7-H7</f>
        <v>55339</v>
      </c>
    </row>
    <row r="8" spans="1:9" ht="15.75">
      <c r="A8" s="34"/>
      <c r="B8" s="34">
        <v>60014</v>
      </c>
      <c r="C8" s="37"/>
      <c r="D8" s="40" t="s">
        <v>7</v>
      </c>
      <c r="E8" s="39">
        <f>SUM(E9:E14)</f>
        <v>1981370</v>
      </c>
      <c r="F8" s="63"/>
      <c r="G8" s="63">
        <f>SUM(G9:G14)</f>
        <v>128236</v>
      </c>
      <c r="H8" s="63">
        <f>SUM(H9:H14)</f>
        <v>72897</v>
      </c>
      <c r="I8" s="64">
        <f t="shared" si="0"/>
        <v>55339</v>
      </c>
    </row>
    <row r="9" spans="1:9" ht="15" outlineLevel="1">
      <c r="A9" s="28"/>
      <c r="B9" s="28"/>
      <c r="C9" s="43">
        <v>4010</v>
      </c>
      <c r="D9" s="36" t="s">
        <v>8</v>
      </c>
      <c r="E9" s="39">
        <v>466779</v>
      </c>
      <c r="F9" s="63">
        <v>515430</v>
      </c>
      <c r="G9" s="65">
        <v>17230</v>
      </c>
      <c r="H9" s="65"/>
      <c r="I9" s="65">
        <f t="shared" si="0"/>
        <v>532660</v>
      </c>
    </row>
    <row r="10" spans="1:9" ht="15" outlineLevel="1">
      <c r="A10" s="28"/>
      <c r="B10" s="28"/>
      <c r="C10" s="32">
        <v>4110</v>
      </c>
      <c r="D10" s="36" t="s">
        <v>10</v>
      </c>
      <c r="E10" s="39">
        <v>89360</v>
      </c>
      <c r="F10" s="63">
        <v>95320</v>
      </c>
      <c r="G10" s="65">
        <v>3014</v>
      </c>
      <c r="H10" s="65"/>
      <c r="I10" s="65">
        <f t="shared" si="0"/>
        <v>98334</v>
      </c>
    </row>
    <row r="11" spans="1:9" ht="15" outlineLevel="1">
      <c r="A11" s="28"/>
      <c r="B11" s="28"/>
      <c r="C11" s="32">
        <v>4120</v>
      </c>
      <c r="D11" s="36" t="s">
        <v>11</v>
      </c>
      <c r="E11" s="39">
        <v>11908</v>
      </c>
      <c r="F11" s="63">
        <v>13420</v>
      </c>
      <c r="G11" s="65">
        <v>422</v>
      </c>
      <c r="H11" s="65"/>
      <c r="I11" s="65">
        <f t="shared" si="0"/>
        <v>13842</v>
      </c>
    </row>
    <row r="12" spans="1:9" ht="15" outlineLevel="1">
      <c r="A12" s="28"/>
      <c r="B12" s="28"/>
      <c r="C12" s="32">
        <v>4300</v>
      </c>
      <c r="D12" s="36" t="s">
        <v>31</v>
      </c>
      <c r="E12" s="39">
        <v>1175906</v>
      </c>
      <c r="F12" s="63">
        <f>(1155000-30000+5500)*101.9%</f>
        <v>1151979.5000000002</v>
      </c>
      <c r="G12" s="65">
        <f>24673+10000</f>
        <v>34673</v>
      </c>
      <c r="H12" s="65"/>
      <c r="I12" s="65">
        <f t="shared" si="0"/>
        <v>1186652.5000000002</v>
      </c>
    </row>
    <row r="13" spans="1:9" ht="25.5" outlineLevel="1">
      <c r="A13" s="28"/>
      <c r="B13" s="28"/>
      <c r="C13" s="43">
        <v>6059</v>
      </c>
      <c r="D13" s="44" t="s">
        <v>62</v>
      </c>
      <c r="E13" s="39">
        <v>174705</v>
      </c>
      <c r="F13" s="63">
        <f>176065+94196</f>
        <v>270261</v>
      </c>
      <c r="G13" s="65">
        <v>48224</v>
      </c>
      <c r="H13" s="65">
        <v>48224</v>
      </c>
      <c r="I13" s="65">
        <f t="shared" si="0"/>
        <v>270261</v>
      </c>
    </row>
    <row r="14" spans="1:9" ht="25.5" outlineLevel="1">
      <c r="A14" s="28"/>
      <c r="B14" s="28"/>
      <c r="C14" s="43">
        <v>6050</v>
      </c>
      <c r="D14" s="44" t="s">
        <v>62</v>
      </c>
      <c r="E14" s="39">
        <v>62712</v>
      </c>
      <c r="F14" s="63">
        <v>1200000</v>
      </c>
      <c r="G14" s="65">
        <v>24673</v>
      </c>
      <c r="H14" s="65">
        <v>24673</v>
      </c>
      <c r="I14" s="65">
        <f t="shared" si="0"/>
        <v>1200000</v>
      </c>
    </row>
    <row r="15" spans="1:9" s="14" customFormat="1" ht="15.75">
      <c r="A15" s="28">
        <v>700</v>
      </c>
      <c r="B15" s="28"/>
      <c r="C15" s="29"/>
      <c r="D15" s="41" t="s">
        <v>17</v>
      </c>
      <c r="E15" s="30">
        <f>E16</f>
        <v>43487</v>
      </c>
      <c r="F15" s="75">
        <f>F16</f>
        <v>0</v>
      </c>
      <c r="G15" s="61">
        <f>G16</f>
        <v>1020000</v>
      </c>
      <c r="H15" s="61">
        <f>H16</f>
        <v>0</v>
      </c>
      <c r="I15" s="61">
        <f t="shared" si="0"/>
        <v>1020000</v>
      </c>
    </row>
    <row r="16" spans="1:9" s="13" customFormat="1" ht="15.75">
      <c r="A16" s="34"/>
      <c r="B16" s="34">
        <v>70005</v>
      </c>
      <c r="C16" s="37"/>
      <c r="D16" s="40" t="s">
        <v>18</v>
      </c>
      <c r="E16" s="38">
        <f>SUM(E17:E17)</f>
        <v>43487</v>
      </c>
      <c r="F16" s="62"/>
      <c r="G16" s="62">
        <f>SUM(G17:G18)</f>
        <v>1020000</v>
      </c>
      <c r="H16" s="62">
        <f>SUM(H17:H18)</f>
        <v>0</v>
      </c>
      <c r="I16" s="64">
        <f t="shared" si="0"/>
        <v>1020000</v>
      </c>
    </row>
    <row r="17" spans="1:9" ht="15" outlineLevel="1">
      <c r="A17" s="31"/>
      <c r="B17" s="31"/>
      <c r="C17" s="32">
        <v>4300</v>
      </c>
      <c r="D17" s="36" t="s">
        <v>31</v>
      </c>
      <c r="E17" s="39">
        <v>43487</v>
      </c>
      <c r="F17" s="63">
        <v>7300</v>
      </c>
      <c r="G17" s="65">
        <v>20000</v>
      </c>
      <c r="H17" s="65"/>
      <c r="I17" s="65">
        <f t="shared" si="0"/>
        <v>27300</v>
      </c>
    </row>
    <row r="18" spans="1:9" ht="29.25" customHeight="1" outlineLevel="1">
      <c r="A18" s="31"/>
      <c r="B18" s="31"/>
      <c r="C18" s="43">
        <v>6060</v>
      </c>
      <c r="D18" s="44" t="s">
        <v>99</v>
      </c>
      <c r="E18" s="39"/>
      <c r="F18" s="63"/>
      <c r="G18" s="65">
        <v>1000000</v>
      </c>
      <c r="H18" s="65"/>
      <c r="I18" s="65">
        <f t="shared" si="0"/>
        <v>1000000</v>
      </c>
    </row>
    <row r="19" spans="1:9" s="14" customFormat="1" ht="15.75">
      <c r="A19" s="28">
        <v>710</v>
      </c>
      <c r="B19" s="28"/>
      <c r="C19" s="29"/>
      <c r="D19" s="41" t="s">
        <v>20</v>
      </c>
      <c r="E19" s="30" t="e">
        <f>#REF!+E20+#REF!+#REF!</f>
        <v>#REF!</v>
      </c>
      <c r="F19" s="75">
        <f>F20</f>
        <v>0</v>
      </c>
      <c r="G19" s="75">
        <f>G20</f>
        <v>6598</v>
      </c>
      <c r="H19" s="75">
        <f>H20</f>
        <v>300</v>
      </c>
      <c r="I19" s="61">
        <f t="shared" si="0"/>
        <v>6298</v>
      </c>
    </row>
    <row r="20" spans="1:9" s="13" customFormat="1" ht="15.75">
      <c r="A20" s="34"/>
      <c r="B20" s="34">
        <v>71015</v>
      </c>
      <c r="C20" s="37"/>
      <c r="D20" s="40" t="s">
        <v>22</v>
      </c>
      <c r="E20" s="38">
        <f>SUM(E21:E24)</f>
        <v>170134</v>
      </c>
      <c r="F20" s="62"/>
      <c r="G20" s="62">
        <f>SUM(G21:G25)</f>
        <v>6598</v>
      </c>
      <c r="H20" s="62">
        <f>SUM(H21:H25)</f>
        <v>300</v>
      </c>
      <c r="I20" s="64">
        <f aca="true" t="shared" si="1" ref="I20:I37">F20+G20-H20</f>
        <v>6298</v>
      </c>
    </row>
    <row r="21" spans="1:9" ht="15" outlineLevel="1">
      <c r="A21" s="28"/>
      <c r="B21" s="28"/>
      <c r="C21" s="43">
        <v>4010</v>
      </c>
      <c r="D21" s="36" t="s">
        <v>8</v>
      </c>
      <c r="E21" s="39">
        <v>139164</v>
      </c>
      <c r="F21" s="63">
        <v>217630</v>
      </c>
      <c r="G21" s="65">
        <v>5250</v>
      </c>
      <c r="H21" s="65"/>
      <c r="I21" s="65">
        <f t="shared" si="1"/>
        <v>222880</v>
      </c>
    </row>
    <row r="22" spans="1:9" ht="15" outlineLevel="1">
      <c r="A22" s="28"/>
      <c r="B22" s="28"/>
      <c r="C22" s="32">
        <v>4110</v>
      </c>
      <c r="D22" s="36" t="s">
        <v>10</v>
      </c>
      <c r="E22" s="39">
        <v>27148</v>
      </c>
      <c r="F22" s="63">
        <v>37210</v>
      </c>
      <c r="G22" s="65">
        <v>919</v>
      </c>
      <c r="H22" s="65"/>
      <c r="I22" s="65">
        <f t="shared" si="1"/>
        <v>38129</v>
      </c>
    </row>
    <row r="23" spans="1:9" ht="15" outlineLevel="1">
      <c r="A23" s="28"/>
      <c r="B23" s="28"/>
      <c r="C23" s="32">
        <v>4120</v>
      </c>
      <c r="D23" s="36" t="s">
        <v>11</v>
      </c>
      <c r="E23" s="39">
        <v>3822</v>
      </c>
      <c r="F23" s="63">
        <v>4980</v>
      </c>
      <c r="G23" s="65">
        <v>129</v>
      </c>
      <c r="H23" s="65"/>
      <c r="I23" s="65">
        <f t="shared" si="1"/>
        <v>5109</v>
      </c>
    </row>
    <row r="24" spans="1:9" ht="25.5" outlineLevel="1">
      <c r="A24" s="28"/>
      <c r="B24" s="28"/>
      <c r="C24" s="32">
        <v>4360</v>
      </c>
      <c r="D24" s="36" t="s">
        <v>85</v>
      </c>
      <c r="E24" s="39"/>
      <c r="F24" s="63">
        <v>490</v>
      </c>
      <c r="G24" s="65">
        <v>300</v>
      </c>
      <c r="H24" s="65"/>
      <c r="I24" s="65">
        <f t="shared" si="1"/>
        <v>790</v>
      </c>
    </row>
    <row r="25" spans="1:9" ht="25.5" outlineLevel="1">
      <c r="A25" s="28"/>
      <c r="B25" s="28"/>
      <c r="C25" s="32">
        <v>4700</v>
      </c>
      <c r="D25" s="36" t="s">
        <v>78</v>
      </c>
      <c r="E25" s="39"/>
      <c r="F25" s="63">
        <v>1000</v>
      </c>
      <c r="G25" s="65"/>
      <c r="H25" s="65">
        <v>300</v>
      </c>
      <c r="I25" s="65">
        <f t="shared" si="1"/>
        <v>700</v>
      </c>
    </row>
    <row r="26" spans="1:9" s="14" customFormat="1" ht="15.75">
      <c r="A26" s="48">
        <v>750</v>
      </c>
      <c r="B26" s="48"/>
      <c r="C26" s="48"/>
      <c r="D26" s="49" t="s">
        <v>63</v>
      </c>
      <c r="E26" s="30" t="e">
        <f>#REF!+E27+E31+#REF!+#REF!</f>
        <v>#REF!</v>
      </c>
      <c r="F26" s="75">
        <f>F27+F31</f>
        <v>0</v>
      </c>
      <c r="G26" s="75">
        <f>G27+G31</f>
        <v>23400</v>
      </c>
      <c r="H26" s="75">
        <f>H27+H31</f>
        <v>50400</v>
      </c>
      <c r="I26" s="61">
        <f t="shared" si="1"/>
        <v>-27000</v>
      </c>
    </row>
    <row r="27" spans="1:9" s="13" customFormat="1" ht="15.75" outlineLevel="1">
      <c r="A27" s="34"/>
      <c r="B27" s="34">
        <v>75019</v>
      </c>
      <c r="C27" s="37"/>
      <c r="D27" s="40" t="s">
        <v>23</v>
      </c>
      <c r="E27" s="38">
        <f>SUM(E28:E29)</f>
        <v>343796</v>
      </c>
      <c r="F27" s="62"/>
      <c r="G27" s="64">
        <f>SUM(G28:G30)</f>
        <v>900</v>
      </c>
      <c r="H27" s="64">
        <f>SUM(H28:H30)</f>
        <v>900</v>
      </c>
      <c r="I27" s="64">
        <f t="shared" si="1"/>
        <v>0</v>
      </c>
    </row>
    <row r="28" spans="1:9" ht="15" outlineLevel="2">
      <c r="A28" s="31"/>
      <c r="B28" s="31"/>
      <c r="C28" s="32">
        <v>3030</v>
      </c>
      <c r="D28" s="36" t="s">
        <v>24</v>
      </c>
      <c r="E28" s="39">
        <v>343796</v>
      </c>
      <c r="F28" s="63">
        <v>354400</v>
      </c>
      <c r="G28" s="65"/>
      <c r="H28" s="65">
        <v>390</v>
      </c>
      <c r="I28" s="65">
        <f t="shared" si="1"/>
        <v>354010</v>
      </c>
    </row>
    <row r="29" spans="1:9" ht="25.5" outlineLevel="1">
      <c r="A29" s="28"/>
      <c r="B29" s="28"/>
      <c r="C29" s="32">
        <v>4360</v>
      </c>
      <c r="D29" s="36" t="s">
        <v>85</v>
      </c>
      <c r="E29" s="39"/>
      <c r="F29" s="63">
        <v>6000</v>
      </c>
      <c r="G29" s="65">
        <v>900</v>
      </c>
      <c r="H29" s="65"/>
      <c r="I29" s="65">
        <f t="shared" si="1"/>
        <v>6900</v>
      </c>
    </row>
    <row r="30" spans="1:9" ht="25.5" outlineLevel="1">
      <c r="A30" s="31"/>
      <c r="B30" s="31"/>
      <c r="C30" s="50">
        <v>4700</v>
      </c>
      <c r="D30" s="46" t="s">
        <v>83</v>
      </c>
      <c r="E30" s="39"/>
      <c r="F30" s="77">
        <v>10000</v>
      </c>
      <c r="G30" s="60"/>
      <c r="H30" s="60">
        <v>510</v>
      </c>
      <c r="I30" s="65">
        <f t="shared" si="1"/>
        <v>9490</v>
      </c>
    </row>
    <row r="31" spans="1:9" s="13" customFormat="1" ht="15.75" outlineLevel="1">
      <c r="A31" s="34"/>
      <c r="B31" s="34">
        <v>75020</v>
      </c>
      <c r="C31" s="37"/>
      <c r="D31" s="40" t="s">
        <v>25</v>
      </c>
      <c r="E31" s="38">
        <f>SUM(E32:E44)</f>
        <v>277982</v>
      </c>
      <c r="F31" s="62"/>
      <c r="G31" s="64">
        <f>SUM(G32:G44)</f>
        <v>22500</v>
      </c>
      <c r="H31" s="64">
        <f>SUM(H32:H44)</f>
        <v>49500</v>
      </c>
      <c r="I31" s="64">
        <f t="shared" si="1"/>
        <v>-27000</v>
      </c>
    </row>
    <row r="32" spans="1:9" ht="51" outlineLevel="2">
      <c r="A32" s="31"/>
      <c r="B32" s="31"/>
      <c r="C32" s="32">
        <v>2900</v>
      </c>
      <c r="D32" s="36" t="s">
        <v>30</v>
      </c>
      <c r="E32" s="39">
        <v>5241</v>
      </c>
      <c r="F32" s="63">
        <v>7500</v>
      </c>
      <c r="G32" s="65">
        <v>100</v>
      </c>
      <c r="H32" s="65"/>
      <c r="I32" s="65">
        <f t="shared" si="1"/>
        <v>7600</v>
      </c>
    </row>
    <row r="33" spans="1:9" ht="25.5" outlineLevel="2">
      <c r="A33" s="47"/>
      <c r="B33" s="28"/>
      <c r="C33" s="32">
        <v>3020</v>
      </c>
      <c r="D33" s="36" t="s">
        <v>61</v>
      </c>
      <c r="E33" s="39">
        <v>6693</v>
      </c>
      <c r="F33" s="63">
        <v>26500</v>
      </c>
      <c r="G33" s="65"/>
      <c r="H33" s="65">
        <v>18000</v>
      </c>
      <c r="I33" s="65">
        <f t="shared" si="1"/>
        <v>8500</v>
      </c>
    </row>
    <row r="34" spans="1:9" ht="15" outlineLevel="2">
      <c r="A34" s="47"/>
      <c r="B34" s="28"/>
      <c r="C34" s="32">
        <v>4260</v>
      </c>
      <c r="D34" s="36" t="s">
        <v>12</v>
      </c>
      <c r="E34" s="39">
        <v>174968</v>
      </c>
      <c r="F34" s="63">
        <v>188000</v>
      </c>
      <c r="G34" s="65"/>
      <c r="H34" s="65">
        <v>4000</v>
      </c>
      <c r="I34" s="65">
        <f t="shared" si="1"/>
        <v>184000</v>
      </c>
    </row>
    <row r="35" spans="1:9" ht="15" outlineLevel="2">
      <c r="A35" s="28"/>
      <c r="B35" s="28"/>
      <c r="C35" s="32">
        <v>4270</v>
      </c>
      <c r="D35" s="36" t="s">
        <v>13</v>
      </c>
      <c r="E35" s="39">
        <v>36052</v>
      </c>
      <c r="F35" s="63">
        <v>83288</v>
      </c>
      <c r="G35" s="65"/>
      <c r="H35" s="65">
        <v>1200</v>
      </c>
      <c r="I35" s="65">
        <f t="shared" si="1"/>
        <v>82088</v>
      </c>
    </row>
    <row r="36" spans="1:9" ht="15" outlineLevel="2">
      <c r="A36" s="28"/>
      <c r="B36" s="28"/>
      <c r="C36" s="32">
        <v>4350</v>
      </c>
      <c r="D36" s="36" t="s">
        <v>66</v>
      </c>
      <c r="E36" s="39">
        <v>32083</v>
      </c>
      <c r="F36" s="63">
        <v>23200</v>
      </c>
      <c r="G36" s="65"/>
      <c r="H36" s="65">
        <v>16100</v>
      </c>
      <c r="I36" s="65">
        <f t="shared" si="1"/>
        <v>7100</v>
      </c>
    </row>
    <row r="37" spans="1:9" ht="25.5" outlineLevel="2">
      <c r="A37" s="28"/>
      <c r="B37" s="28"/>
      <c r="C37" s="32">
        <v>4360</v>
      </c>
      <c r="D37" s="36" t="s">
        <v>85</v>
      </c>
      <c r="E37" s="39"/>
      <c r="F37" s="63">
        <v>19000</v>
      </c>
      <c r="G37" s="65"/>
      <c r="H37" s="65">
        <v>1000</v>
      </c>
      <c r="I37" s="65">
        <f t="shared" si="1"/>
        <v>18000</v>
      </c>
    </row>
    <row r="38" spans="1:9" ht="25.5" outlineLevel="2">
      <c r="A38" s="28"/>
      <c r="B38" s="28"/>
      <c r="C38" s="32">
        <v>4370</v>
      </c>
      <c r="D38" s="36" t="s">
        <v>86</v>
      </c>
      <c r="E38" s="39"/>
      <c r="F38" s="63">
        <v>32000</v>
      </c>
      <c r="G38" s="65">
        <v>13000</v>
      </c>
      <c r="H38" s="65"/>
      <c r="I38" s="65">
        <f aca="true" t="shared" si="2" ref="I38:I53">F38+G38-H38</f>
        <v>45000</v>
      </c>
    </row>
    <row r="39" spans="1:9" ht="15" outlineLevel="2">
      <c r="A39" s="28"/>
      <c r="B39" s="28"/>
      <c r="C39" s="32">
        <v>4410</v>
      </c>
      <c r="D39" s="36" t="s">
        <v>14</v>
      </c>
      <c r="E39" s="39">
        <v>18977</v>
      </c>
      <c r="F39" s="63">
        <v>22500</v>
      </c>
      <c r="G39" s="65"/>
      <c r="H39" s="65">
        <v>100</v>
      </c>
      <c r="I39" s="65">
        <f t="shared" si="2"/>
        <v>22400</v>
      </c>
    </row>
    <row r="40" spans="1:9" ht="15" outlineLevel="2">
      <c r="A40" s="28"/>
      <c r="B40" s="28"/>
      <c r="C40" s="32">
        <v>4420</v>
      </c>
      <c r="D40" s="36" t="s">
        <v>89</v>
      </c>
      <c r="E40" s="39"/>
      <c r="F40" s="63"/>
      <c r="G40" s="65">
        <v>100</v>
      </c>
      <c r="H40" s="65"/>
      <c r="I40" s="65">
        <f t="shared" si="2"/>
        <v>100</v>
      </c>
    </row>
    <row r="41" spans="1:9" ht="15" outlineLevel="2">
      <c r="A41" s="28"/>
      <c r="B41" s="28"/>
      <c r="C41" s="32">
        <v>4430</v>
      </c>
      <c r="D41" s="36" t="s">
        <v>15</v>
      </c>
      <c r="E41" s="39">
        <v>3968</v>
      </c>
      <c r="F41" s="63">
        <f>11500+4000</f>
        <v>15500</v>
      </c>
      <c r="G41" s="65"/>
      <c r="H41" s="65">
        <v>4100</v>
      </c>
      <c r="I41" s="65">
        <f t="shared" si="2"/>
        <v>11400</v>
      </c>
    </row>
    <row r="42" spans="1:9" ht="15" outlineLevel="2">
      <c r="A42" s="28"/>
      <c r="B42" s="28"/>
      <c r="C42" s="32">
        <v>4510</v>
      </c>
      <c r="D42" s="46" t="s">
        <v>97</v>
      </c>
      <c r="E42" s="39"/>
      <c r="F42" s="63"/>
      <c r="G42" s="65">
        <v>4100</v>
      </c>
      <c r="H42" s="65"/>
      <c r="I42" s="65">
        <f t="shared" si="2"/>
        <v>4100</v>
      </c>
    </row>
    <row r="43" spans="1:9" ht="25.5" outlineLevel="2">
      <c r="A43" s="28"/>
      <c r="B43" s="28"/>
      <c r="C43" s="32">
        <v>4740</v>
      </c>
      <c r="D43" s="36" t="s">
        <v>79</v>
      </c>
      <c r="E43" s="39"/>
      <c r="F43" s="63">
        <v>10000</v>
      </c>
      <c r="G43" s="65"/>
      <c r="H43" s="65">
        <v>5000</v>
      </c>
      <c r="I43" s="65">
        <f t="shared" si="2"/>
        <v>5000</v>
      </c>
    </row>
    <row r="44" spans="1:9" ht="25.5" outlineLevel="2">
      <c r="A44" s="28"/>
      <c r="B44" s="28"/>
      <c r="C44" s="32">
        <v>4750</v>
      </c>
      <c r="D44" s="36" t="s">
        <v>82</v>
      </c>
      <c r="E44" s="39"/>
      <c r="F44" s="63">
        <v>9000</v>
      </c>
      <c r="G44" s="65">
        <v>5200</v>
      </c>
      <c r="H44" s="65"/>
      <c r="I44" s="65">
        <f t="shared" si="2"/>
        <v>14200</v>
      </c>
    </row>
    <row r="45" spans="1:9" s="14" customFormat="1" ht="15.75">
      <c r="A45" s="28">
        <v>801</v>
      </c>
      <c r="B45" s="28"/>
      <c r="C45" s="32"/>
      <c r="D45" s="41" t="s">
        <v>43</v>
      </c>
      <c r="E45" s="30">
        <f>E47+E52+E54+E60+E74+E83+E85+E88</f>
        <v>6858527</v>
      </c>
      <c r="F45" s="75">
        <f>F47+F52+F54+F60+F74+F83+F85+F88</f>
        <v>0</v>
      </c>
      <c r="G45" s="61">
        <f>G47+G52+G54+G60+G74+G83+G85+G88</f>
        <v>137676</v>
      </c>
      <c r="H45" s="61">
        <f>H47+H52+H54+H60+H74+H83+H85+H88</f>
        <v>106591</v>
      </c>
      <c r="I45" s="61">
        <f t="shared" si="2"/>
        <v>31085</v>
      </c>
    </row>
    <row r="46" spans="1:9" ht="15">
      <c r="A46" s="28"/>
      <c r="B46" s="28"/>
      <c r="C46" s="32"/>
      <c r="D46" s="36"/>
      <c r="E46" s="39"/>
      <c r="F46" s="77"/>
      <c r="G46" s="60"/>
      <c r="H46" s="60"/>
      <c r="I46" s="65">
        <f t="shared" si="2"/>
        <v>0</v>
      </c>
    </row>
    <row r="47" spans="1:9" s="13" customFormat="1" ht="15.75">
      <c r="A47" s="28"/>
      <c r="B47" s="34">
        <v>80102</v>
      </c>
      <c r="C47" s="32"/>
      <c r="D47" s="40" t="s">
        <v>44</v>
      </c>
      <c r="E47" s="38">
        <f>SUM(E48:E51)</f>
        <v>472578</v>
      </c>
      <c r="F47" s="62"/>
      <c r="G47" s="64">
        <f>SUM(G48:G51)</f>
        <v>3959</v>
      </c>
      <c r="H47" s="64">
        <f>SUM(H48:H51)</f>
        <v>1619</v>
      </c>
      <c r="I47" s="64">
        <f t="shared" si="2"/>
        <v>2340</v>
      </c>
    </row>
    <row r="48" spans="1:9" ht="15" outlineLevel="1">
      <c r="A48" s="28"/>
      <c r="B48" s="28"/>
      <c r="C48" s="32">
        <v>4010</v>
      </c>
      <c r="D48" s="36" t="s">
        <v>8</v>
      </c>
      <c r="E48" s="39">
        <v>367105</v>
      </c>
      <c r="F48" s="63">
        <v>475880</v>
      </c>
      <c r="G48" s="65">
        <v>3300</v>
      </c>
      <c r="H48" s="65"/>
      <c r="I48" s="65">
        <f t="shared" si="2"/>
        <v>479180</v>
      </c>
    </row>
    <row r="49" spans="1:9" ht="15" outlineLevel="1">
      <c r="A49" s="28"/>
      <c r="B49" s="28"/>
      <c r="C49" s="32">
        <v>4040</v>
      </c>
      <c r="D49" s="36" t="s">
        <v>9</v>
      </c>
      <c r="E49" s="39">
        <v>29065</v>
      </c>
      <c r="F49" s="63">
        <v>35430</v>
      </c>
      <c r="G49" s="65"/>
      <c r="H49" s="65">
        <v>1619</v>
      </c>
      <c r="I49" s="65">
        <f t="shared" si="2"/>
        <v>33811</v>
      </c>
    </row>
    <row r="50" spans="1:9" ht="15" outlineLevel="1">
      <c r="A50" s="28"/>
      <c r="B50" s="28"/>
      <c r="C50" s="32">
        <v>4110</v>
      </c>
      <c r="D50" s="36" t="s">
        <v>45</v>
      </c>
      <c r="E50" s="39">
        <v>66966</v>
      </c>
      <c r="F50" s="63">
        <v>86310</v>
      </c>
      <c r="G50" s="65">
        <v>578</v>
      </c>
      <c r="H50" s="65"/>
      <c r="I50" s="65">
        <f t="shared" si="2"/>
        <v>86888</v>
      </c>
    </row>
    <row r="51" spans="1:9" ht="15" outlineLevel="1">
      <c r="A51" s="28"/>
      <c r="B51" s="28"/>
      <c r="C51" s="32">
        <v>4120</v>
      </c>
      <c r="D51" s="36" t="s">
        <v>11</v>
      </c>
      <c r="E51" s="39">
        <v>9442</v>
      </c>
      <c r="F51" s="63">
        <v>12270</v>
      </c>
      <c r="G51" s="65">
        <v>81</v>
      </c>
      <c r="H51" s="65"/>
      <c r="I51" s="65">
        <f t="shared" si="2"/>
        <v>12351</v>
      </c>
    </row>
    <row r="52" spans="1:9" s="13" customFormat="1" ht="15.75">
      <c r="A52" s="28"/>
      <c r="B52" s="34">
        <v>80111</v>
      </c>
      <c r="C52" s="32"/>
      <c r="D52" s="40" t="s">
        <v>46</v>
      </c>
      <c r="E52" s="38">
        <f>SUM(E53:E53)</f>
        <v>21680</v>
      </c>
      <c r="F52" s="62"/>
      <c r="G52" s="64">
        <f>SUM(G53:G53)</f>
        <v>0</v>
      </c>
      <c r="H52" s="64">
        <f>SUM(H53:H53)</f>
        <v>1363</v>
      </c>
      <c r="I52" s="64">
        <f t="shared" si="2"/>
        <v>-1363</v>
      </c>
    </row>
    <row r="53" spans="1:9" ht="15" outlineLevel="1">
      <c r="A53" s="28"/>
      <c r="B53" s="28"/>
      <c r="C53" s="32">
        <v>4040</v>
      </c>
      <c r="D53" s="36" t="s">
        <v>9</v>
      </c>
      <c r="E53" s="39">
        <v>21680</v>
      </c>
      <c r="F53" s="63">
        <v>35240</v>
      </c>
      <c r="G53" s="65"/>
      <c r="H53" s="65">
        <v>1363</v>
      </c>
      <c r="I53" s="65">
        <f t="shared" si="2"/>
        <v>33877</v>
      </c>
    </row>
    <row r="54" spans="1:9" s="13" customFormat="1" ht="15.75">
      <c r="A54" s="28"/>
      <c r="B54" s="34">
        <v>80120</v>
      </c>
      <c r="C54" s="32"/>
      <c r="D54" s="40" t="s">
        <v>47</v>
      </c>
      <c r="E54" s="38">
        <f>SUM(E55:E59)</f>
        <v>1180402</v>
      </c>
      <c r="F54" s="62"/>
      <c r="G54" s="64">
        <f>SUM(G55:G59)</f>
        <v>1625</v>
      </c>
      <c r="H54" s="64">
        <f>SUM(H55:H59)</f>
        <v>23803</v>
      </c>
      <c r="I54" s="64">
        <f aca="true" t="shared" si="3" ref="I54:I68">F54+G54-H54</f>
        <v>-22178</v>
      </c>
    </row>
    <row r="55" spans="1:9" ht="25.5" outlineLevel="1">
      <c r="A55" s="28"/>
      <c r="B55" s="28"/>
      <c r="C55" s="32">
        <v>3020</v>
      </c>
      <c r="D55" s="36" t="s">
        <v>61</v>
      </c>
      <c r="E55" s="39">
        <v>28552</v>
      </c>
      <c r="F55" s="63">
        <v>47170</v>
      </c>
      <c r="G55" s="65">
        <v>1625</v>
      </c>
      <c r="H55" s="65"/>
      <c r="I55" s="65">
        <f t="shared" si="3"/>
        <v>48795</v>
      </c>
    </row>
    <row r="56" spans="1:9" ht="15" outlineLevel="1">
      <c r="A56" s="28"/>
      <c r="B56" s="28"/>
      <c r="C56" s="32">
        <v>4010</v>
      </c>
      <c r="D56" s="36" t="s">
        <v>8</v>
      </c>
      <c r="E56" s="39">
        <v>895776</v>
      </c>
      <c r="F56" s="63">
        <v>1378130</v>
      </c>
      <c r="G56" s="65"/>
      <c r="H56" s="65">
        <v>10000</v>
      </c>
      <c r="I56" s="65">
        <f t="shared" si="3"/>
        <v>1368130</v>
      </c>
    </row>
    <row r="57" spans="1:9" ht="15" outlineLevel="1">
      <c r="A57" s="28"/>
      <c r="B57" s="28"/>
      <c r="C57" s="32">
        <v>4040</v>
      </c>
      <c r="D57" s="36" t="s">
        <v>9</v>
      </c>
      <c r="E57" s="39">
        <v>63840</v>
      </c>
      <c r="F57" s="63">
        <v>99840</v>
      </c>
      <c r="G57" s="65"/>
      <c r="H57" s="65">
        <f>4433+1625</f>
        <v>6058</v>
      </c>
      <c r="I57" s="65">
        <f t="shared" si="3"/>
        <v>93782</v>
      </c>
    </row>
    <row r="58" spans="1:9" ht="15" outlineLevel="1">
      <c r="A58" s="28"/>
      <c r="B58" s="28"/>
      <c r="C58" s="32">
        <v>4110</v>
      </c>
      <c r="D58" s="36" t="s">
        <v>45</v>
      </c>
      <c r="E58" s="39">
        <v>169773</v>
      </c>
      <c r="F58" s="63">
        <v>249480</v>
      </c>
      <c r="G58" s="65"/>
      <c r="H58" s="65">
        <v>6220</v>
      </c>
      <c r="I58" s="65">
        <f t="shared" si="3"/>
        <v>243260</v>
      </c>
    </row>
    <row r="59" spans="1:9" ht="15" outlineLevel="1">
      <c r="A59" s="28"/>
      <c r="B59" s="28"/>
      <c r="C59" s="32">
        <v>4120</v>
      </c>
      <c r="D59" s="36" t="s">
        <v>11</v>
      </c>
      <c r="E59" s="39">
        <v>22461</v>
      </c>
      <c r="F59" s="63">
        <v>35470</v>
      </c>
      <c r="G59" s="65"/>
      <c r="H59" s="65">
        <v>1525</v>
      </c>
      <c r="I59" s="65">
        <f t="shared" si="3"/>
        <v>33945</v>
      </c>
    </row>
    <row r="60" spans="1:9" s="13" customFormat="1" ht="15.75">
      <c r="A60" s="28"/>
      <c r="B60" s="34">
        <v>80130</v>
      </c>
      <c r="C60" s="32"/>
      <c r="D60" s="40" t="s">
        <v>49</v>
      </c>
      <c r="E60" s="38">
        <f>SUM(E61:E73)</f>
        <v>4602797</v>
      </c>
      <c r="F60" s="62"/>
      <c r="G60" s="62">
        <f>SUM(G61:G73)</f>
        <v>58185</v>
      </c>
      <c r="H60" s="62">
        <f>SUM(H61:H73)</f>
        <v>51648</v>
      </c>
      <c r="I60" s="64">
        <f t="shared" si="3"/>
        <v>6537</v>
      </c>
    </row>
    <row r="61" spans="1:9" ht="15" outlineLevel="1">
      <c r="A61" s="28"/>
      <c r="B61" s="28"/>
      <c r="C61" s="32">
        <v>4010</v>
      </c>
      <c r="D61" s="36" t="s">
        <v>8</v>
      </c>
      <c r="E61" s="39">
        <v>2990576</v>
      </c>
      <c r="F61" s="63">
        <v>3318550</v>
      </c>
      <c r="G61" s="65">
        <f>6300+14100</f>
        <v>20400</v>
      </c>
      <c r="H61" s="65"/>
      <c r="I61" s="65">
        <f t="shared" si="3"/>
        <v>3338950</v>
      </c>
    </row>
    <row r="62" spans="1:9" ht="15" outlineLevel="1">
      <c r="A62" s="28"/>
      <c r="B62" s="28"/>
      <c r="C62" s="32">
        <v>4040</v>
      </c>
      <c r="D62" s="36" t="s">
        <v>9</v>
      </c>
      <c r="E62" s="39">
        <v>207198</v>
      </c>
      <c r="F62" s="63">
        <v>280040</v>
      </c>
      <c r="G62" s="65"/>
      <c r="H62" s="65">
        <f>17933+20745</f>
        <v>38678</v>
      </c>
      <c r="I62" s="65">
        <f t="shared" si="3"/>
        <v>241362</v>
      </c>
    </row>
    <row r="63" spans="1:9" ht="15" outlineLevel="1">
      <c r="A63" s="28"/>
      <c r="B63" s="28"/>
      <c r="C63" s="32">
        <v>4110</v>
      </c>
      <c r="D63" s="36" t="s">
        <v>45</v>
      </c>
      <c r="E63" s="39">
        <v>559062</v>
      </c>
      <c r="F63" s="63">
        <v>607440</v>
      </c>
      <c r="G63" s="65">
        <f>20745+1103+2468</f>
        <v>24316</v>
      </c>
      <c r="H63" s="65"/>
      <c r="I63" s="65">
        <f t="shared" si="3"/>
        <v>631756</v>
      </c>
    </row>
    <row r="64" spans="1:9" ht="15" outlineLevel="1">
      <c r="A64" s="28"/>
      <c r="B64" s="28"/>
      <c r="C64" s="32">
        <v>4120</v>
      </c>
      <c r="D64" s="36" t="s">
        <v>11</v>
      </c>
      <c r="E64" s="39">
        <v>77887</v>
      </c>
      <c r="F64" s="63">
        <v>85610</v>
      </c>
      <c r="G64" s="65">
        <f>154+345</f>
        <v>499</v>
      </c>
      <c r="H64" s="65"/>
      <c r="I64" s="65">
        <f t="shared" si="3"/>
        <v>86109</v>
      </c>
    </row>
    <row r="65" spans="1:9" ht="15" outlineLevel="1">
      <c r="A65" s="28"/>
      <c r="B65" s="28"/>
      <c r="C65" s="32">
        <v>4170</v>
      </c>
      <c r="D65" s="36" t="s">
        <v>64</v>
      </c>
      <c r="E65" s="39">
        <v>74743</v>
      </c>
      <c r="F65" s="63">
        <f>101240+2000</f>
        <v>103240</v>
      </c>
      <c r="G65" s="65">
        <v>3420</v>
      </c>
      <c r="H65" s="65"/>
      <c r="I65" s="65">
        <f t="shared" si="3"/>
        <v>106660</v>
      </c>
    </row>
    <row r="66" spans="1:9" ht="15" outlineLevel="1">
      <c r="A66" s="28"/>
      <c r="B66" s="28"/>
      <c r="C66" s="32">
        <v>4210</v>
      </c>
      <c r="D66" s="36" t="s">
        <v>5</v>
      </c>
      <c r="E66" s="39">
        <v>359744</v>
      </c>
      <c r="F66" s="63">
        <v>374090</v>
      </c>
      <c r="G66" s="65"/>
      <c r="H66" s="65">
        <v>8400</v>
      </c>
      <c r="I66" s="65">
        <f t="shared" si="3"/>
        <v>365690</v>
      </c>
    </row>
    <row r="67" spans="1:9" ht="15" outlineLevel="1">
      <c r="A67" s="28"/>
      <c r="B67" s="28"/>
      <c r="C67" s="32">
        <v>4260</v>
      </c>
      <c r="D67" s="36" t="s">
        <v>12</v>
      </c>
      <c r="E67" s="39">
        <v>137263</v>
      </c>
      <c r="F67" s="63">
        <f>ROUND(167751*101.9%,-1)</f>
        <v>170940</v>
      </c>
      <c r="G67" s="65"/>
      <c r="H67" s="65">
        <v>3420</v>
      </c>
      <c r="I67" s="65">
        <f t="shared" si="3"/>
        <v>167520</v>
      </c>
    </row>
    <row r="68" spans="1:9" ht="15" outlineLevel="1">
      <c r="A68" s="28"/>
      <c r="B68" s="28"/>
      <c r="C68" s="32">
        <v>4410</v>
      </c>
      <c r="D68" s="36" t="s">
        <v>14</v>
      </c>
      <c r="E68" s="39">
        <v>9845</v>
      </c>
      <c r="F68" s="63">
        <v>8720</v>
      </c>
      <c r="G68" s="65">
        <v>600</v>
      </c>
      <c r="H68" s="65"/>
      <c r="I68" s="65">
        <f t="shared" si="3"/>
        <v>9320</v>
      </c>
    </row>
    <row r="69" spans="1:9" ht="15" outlineLevel="1">
      <c r="A69" s="28"/>
      <c r="B69" s="28"/>
      <c r="C69" s="32">
        <v>4430</v>
      </c>
      <c r="D69" s="36" t="s">
        <v>15</v>
      </c>
      <c r="E69" s="39">
        <v>5129</v>
      </c>
      <c r="F69" s="63">
        <v>22950</v>
      </c>
      <c r="G69" s="65"/>
      <c r="H69" s="65">
        <v>550</v>
      </c>
      <c r="I69" s="65">
        <f aca="true" t="shared" si="4" ref="I69:I74">F69+G69-H69</f>
        <v>22400</v>
      </c>
    </row>
    <row r="70" spans="1:9" ht="15" outlineLevel="1">
      <c r="A70" s="28"/>
      <c r="B70" s="28"/>
      <c r="C70" s="32">
        <v>4480</v>
      </c>
      <c r="D70" s="36" t="s">
        <v>48</v>
      </c>
      <c r="E70" s="42">
        <v>4012</v>
      </c>
      <c r="F70" s="70">
        <v>3000</v>
      </c>
      <c r="G70" s="66"/>
      <c r="H70" s="66">
        <v>600</v>
      </c>
      <c r="I70" s="65">
        <f t="shared" si="4"/>
        <v>2400</v>
      </c>
    </row>
    <row r="71" spans="1:9" ht="15" outlineLevel="1">
      <c r="A71" s="28"/>
      <c r="B71" s="28"/>
      <c r="C71" s="32">
        <v>4510</v>
      </c>
      <c r="D71" s="46" t="s">
        <v>97</v>
      </c>
      <c r="E71" s="42"/>
      <c r="F71" s="70"/>
      <c r="G71" s="66">
        <v>550</v>
      </c>
      <c r="H71" s="66"/>
      <c r="I71" s="65">
        <f t="shared" si="4"/>
        <v>550</v>
      </c>
    </row>
    <row r="72" spans="1:9" ht="25.5" outlineLevel="1">
      <c r="A72" s="28"/>
      <c r="B72" s="28"/>
      <c r="C72" s="32">
        <v>4750</v>
      </c>
      <c r="D72" s="36" t="s">
        <v>80</v>
      </c>
      <c r="E72" s="42">
        <v>0</v>
      </c>
      <c r="F72" s="70">
        <v>15220</v>
      </c>
      <c r="G72" s="66">
        <v>8000</v>
      </c>
      <c r="H72" s="66"/>
      <c r="I72" s="65">
        <f t="shared" si="4"/>
        <v>23220</v>
      </c>
    </row>
    <row r="73" spans="1:9" ht="25.5" outlineLevel="1">
      <c r="A73" s="28"/>
      <c r="B73" s="28"/>
      <c r="C73" s="43">
        <v>6050</v>
      </c>
      <c r="D73" s="44" t="s">
        <v>62</v>
      </c>
      <c r="E73" s="42">
        <v>177338</v>
      </c>
      <c r="F73" s="70">
        <v>242990</v>
      </c>
      <c r="G73" s="66">
        <v>400</v>
      </c>
      <c r="H73" s="66"/>
      <c r="I73" s="65">
        <f t="shared" si="4"/>
        <v>243390</v>
      </c>
    </row>
    <row r="74" spans="1:9" s="13" customFormat="1" ht="15.75">
      <c r="A74" s="28"/>
      <c r="B74" s="34">
        <v>80132</v>
      </c>
      <c r="C74" s="32"/>
      <c r="D74" s="40" t="s">
        <v>50</v>
      </c>
      <c r="E74" s="38">
        <f>SUM(E75:E82)</f>
        <v>355915</v>
      </c>
      <c r="F74" s="62"/>
      <c r="G74" s="64">
        <f>SUM(G75:G82)</f>
        <v>6252</v>
      </c>
      <c r="H74" s="64">
        <f>SUM(H75:H82)</f>
        <v>4218</v>
      </c>
      <c r="I74" s="64">
        <f t="shared" si="4"/>
        <v>2034</v>
      </c>
    </row>
    <row r="75" spans="1:9" ht="15" outlineLevel="1">
      <c r="A75" s="28"/>
      <c r="B75" s="28"/>
      <c r="C75" s="32">
        <v>4010</v>
      </c>
      <c r="D75" s="36" t="s">
        <v>8</v>
      </c>
      <c r="E75" s="39">
        <v>274280</v>
      </c>
      <c r="F75" s="63">
        <v>478490</v>
      </c>
      <c r="G75" s="65">
        <v>2700</v>
      </c>
      <c r="H75" s="65"/>
      <c r="I75" s="65">
        <f aca="true" t="shared" si="5" ref="I75:I95">F75+G75-H75</f>
        <v>481190</v>
      </c>
    </row>
    <row r="76" spans="1:9" ht="15" outlineLevel="1">
      <c r="A76" s="28"/>
      <c r="B76" s="28"/>
      <c r="C76" s="32">
        <v>4040</v>
      </c>
      <c r="D76" s="36" t="s">
        <v>9</v>
      </c>
      <c r="E76" s="39">
        <v>19047</v>
      </c>
      <c r="F76" s="63">
        <v>31910</v>
      </c>
      <c r="G76" s="65"/>
      <c r="H76" s="65">
        <v>1205</v>
      </c>
      <c r="I76" s="65">
        <f t="shared" si="5"/>
        <v>30705</v>
      </c>
    </row>
    <row r="77" spans="1:9" ht="15" outlineLevel="1">
      <c r="A77" s="28"/>
      <c r="B77" s="28"/>
      <c r="C77" s="32">
        <v>4110</v>
      </c>
      <c r="D77" s="36" t="s">
        <v>45</v>
      </c>
      <c r="E77" s="39">
        <v>47098</v>
      </c>
      <c r="F77" s="63">
        <v>86160</v>
      </c>
      <c r="G77" s="65">
        <v>473</v>
      </c>
      <c r="H77" s="65"/>
      <c r="I77" s="65">
        <f t="shared" si="5"/>
        <v>86633</v>
      </c>
    </row>
    <row r="78" spans="1:9" ht="15" outlineLevel="1">
      <c r="A78" s="28"/>
      <c r="B78" s="28"/>
      <c r="C78" s="32">
        <v>4120</v>
      </c>
      <c r="D78" s="36" t="s">
        <v>11</v>
      </c>
      <c r="E78" s="39">
        <v>6824</v>
      </c>
      <c r="F78" s="63">
        <v>12250</v>
      </c>
      <c r="G78" s="65">
        <v>66</v>
      </c>
      <c r="H78" s="65"/>
      <c r="I78" s="65">
        <f t="shared" si="5"/>
        <v>12316</v>
      </c>
    </row>
    <row r="79" spans="1:9" ht="15" outlineLevel="1">
      <c r="A79" s="28"/>
      <c r="B79" s="28"/>
      <c r="C79" s="32">
        <v>4170</v>
      </c>
      <c r="D79" s="36" t="s">
        <v>64</v>
      </c>
      <c r="E79" s="39">
        <v>300</v>
      </c>
      <c r="F79" s="63">
        <f>610+2000</f>
        <v>2610</v>
      </c>
      <c r="G79" s="65"/>
      <c r="H79" s="65">
        <v>1890</v>
      </c>
      <c r="I79" s="65">
        <f t="shared" si="5"/>
        <v>720</v>
      </c>
    </row>
    <row r="80" spans="1:9" ht="25.5" outlineLevel="1">
      <c r="A80" s="28"/>
      <c r="B80" s="28"/>
      <c r="C80" s="50">
        <v>4240</v>
      </c>
      <c r="D80" s="46" t="s">
        <v>37</v>
      </c>
      <c r="E80" s="39"/>
      <c r="F80" s="63">
        <v>30000</v>
      </c>
      <c r="G80" s="65">
        <v>2890</v>
      </c>
      <c r="H80" s="65"/>
      <c r="I80" s="65">
        <f t="shared" si="5"/>
        <v>32890</v>
      </c>
    </row>
    <row r="81" spans="1:9" ht="15" outlineLevel="1">
      <c r="A81" s="28"/>
      <c r="B81" s="28"/>
      <c r="C81" s="32">
        <v>4270</v>
      </c>
      <c r="D81" s="36" t="s">
        <v>13</v>
      </c>
      <c r="E81" s="39">
        <v>7366</v>
      </c>
      <c r="F81" s="63">
        <v>23540</v>
      </c>
      <c r="G81" s="65">
        <v>123</v>
      </c>
      <c r="H81" s="65"/>
      <c r="I81" s="65">
        <f t="shared" si="5"/>
        <v>23663</v>
      </c>
    </row>
    <row r="82" spans="1:9" ht="15" outlineLevel="1">
      <c r="A82" s="28"/>
      <c r="B82" s="28"/>
      <c r="C82" s="32">
        <v>4410</v>
      </c>
      <c r="D82" s="36" t="s">
        <v>14</v>
      </c>
      <c r="E82" s="39">
        <v>1000</v>
      </c>
      <c r="F82" s="63">
        <v>3670</v>
      </c>
      <c r="G82" s="65"/>
      <c r="H82" s="65">
        <v>1123</v>
      </c>
      <c r="I82" s="65">
        <f t="shared" si="5"/>
        <v>2547</v>
      </c>
    </row>
    <row r="83" spans="1:9" s="13" customFormat="1" ht="15.75">
      <c r="A83" s="28"/>
      <c r="B83" s="28">
        <v>80134</v>
      </c>
      <c r="C83" s="32"/>
      <c r="D83" s="40" t="s">
        <v>51</v>
      </c>
      <c r="E83" s="38">
        <f>SUM(E84:E84)</f>
        <v>24297</v>
      </c>
      <c r="F83" s="62"/>
      <c r="G83" s="64">
        <f>SUM(G84:G84)</f>
        <v>0</v>
      </c>
      <c r="H83" s="64">
        <f>SUM(H84:H84)</f>
        <v>534</v>
      </c>
      <c r="I83" s="64">
        <f t="shared" si="5"/>
        <v>-534</v>
      </c>
    </row>
    <row r="84" spans="1:9" ht="15" outlineLevel="1">
      <c r="A84" s="28"/>
      <c r="B84" s="28"/>
      <c r="C84" s="32">
        <v>4040</v>
      </c>
      <c r="D84" s="36" t="s">
        <v>9</v>
      </c>
      <c r="E84" s="39">
        <v>24297</v>
      </c>
      <c r="F84" s="63">
        <v>24370</v>
      </c>
      <c r="G84" s="65"/>
      <c r="H84" s="65">
        <v>534</v>
      </c>
      <c r="I84" s="65">
        <f t="shared" si="5"/>
        <v>23836</v>
      </c>
    </row>
    <row r="85" spans="1:9" s="13" customFormat="1" ht="15.75">
      <c r="A85" s="28"/>
      <c r="B85" s="28">
        <v>80146</v>
      </c>
      <c r="C85" s="32"/>
      <c r="D85" s="40" t="s">
        <v>52</v>
      </c>
      <c r="E85" s="35">
        <f>SUM(E86:E87)</f>
        <v>27446</v>
      </c>
      <c r="F85" s="62"/>
      <c r="G85" s="62">
        <f>SUM(G86:G87)</f>
        <v>2850</v>
      </c>
      <c r="H85" s="62">
        <f>SUM(H86:H87)</f>
        <v>2850</v>
      </c>
      <c r="I85" s="64">
        <f t="shared" si="5"/>
        <v>0</v>
      </c>
    </row>
    <row r="86" spans="1:9" ht="15" outlineLevel="1">
      <c r="A86" s="28"/>
      <c r="B86" s="28"/>
      <c r="C86" s="32">
        <v>4170</v>
      </c>
      <c r="D86" s="36" t="s">
        <v>64</v>
      </c>
      <c r="E86" s="51"/>
      <c r="F86" s="69"/>
      <c r="G86" s="69">
        <v>2850</v>
      </c>
      <c r="H86" s="69"/>
      <c r="I86" s="65">
        <f>F86+G86-H86</f>
        <v>2850</v>
      </c>
    </row>
    <row r="87" spans="1:9" ht="15" outlineLevel="1">
      <c r="A87" s="28"/>
      <c r="B87" s="28"/>
      <c r="C87" s="32">
        <v>4300</v>
      </c>
      <c r="D87" s="36" t="s">
        <v>21</v>
      </c>
      <c r="E87" s="51">
        <v>27446</v>
      </c>
      <c r="F87" s="69">
        <v>44821</v>
      </c>
      <c r="G87" s="69"/>
      <c r="H87" s="69">
        <v>2850</v>
      </c>
      <c r="I87" s="65">
        <f t="shared" si="5"/>
        <v>41971</v>
      </c>
    </row>
    <row r="88" spans="1:9" s="13" customFormat="1" ht="15.75">
      <c r="A88" s="28"/>
      <c r="B88" s="34">
        <v>80195</v>
      </c>
      <c r="C88" s="32"/>
      <c r="D88" s="40" t="s">
        <v>26</v>
      </c>
      <c r="E88" s="38">
        <f>SUM(E89:E96)</f>
        <v>173412</v>
      </c>
      <c r="F88" s="62"/>
      <c r="G88" s="64">
        <f>SUM(G89:G96)</f>
        <v>64805</v>
      </c>
      <c r="H88" s="64">
        <f>SUM(H89:H96)</f>
        <v>20556</v>
      </c>
      <c r="I88" s="64">
        <f t="shared" si="5"/>
        <v>44249</v>
      </c>
    </row>
    <row r="89" spans="1:9" ht="25.5" outlineLevel="1">
      <c r="A89" s="28"/>
      <c r="B89" s="28"/>
      <c r="C89" s="32">
        <v>3020</v>
      </c>
      <c r="D89" s="36" t="s">
        <v>61</v>
      </c>
      <c r="E89" s="39">
        <v>1023</v>
      </c>
      <c r="F89" s="63">
        <v>1600</v>
      </c>
      <c r="G89" s="65"/>
      <c r="H89" s="65">
        <v>600</v>
      </c>
      <c r="I89" s="65">
        <f t="shared" si="5"/>
        <v>1000</v>
      </c>
    </row>
    <row r="90" spans="1:9" ht="15" outlineLevel="1">
      <c r="A90" s="28"/>
      <c r="B90" s="28"/>
      <c r="C90" s="32">
        <v>4010</v>
      </c>
      <c r="D90" s="36" t="s">
        <v>8</v>
      </c>
      <c r="E90" s="39">
        <v>134602</v>
      </c>
      <c r="F90" s="63">
        <v>168857</v>
      </c>
      <c r="G90" s="65">
        <f>40980+3000+11265</f>
        <v>55245</v>
      </c>
      <c r="H90" s="65">
        <v>15990</v>
      </c>
      <c r="I90" s="65">
        <f t="shared" si="5"/>
        <v>208112</v>
      </c>
    </row>
    <row r="91" spans="1:9" ht="15" outlineLevel="1">
      <c r="A91" s="28"/>
      <c r="B91" s="28"/>
      <c r="C91" s="32">
        <v>4040</v>
      </c>
      <c r="D91" s="36" t="s">
        <v>9</v>
      </c>
      <c r="E91" s="39">
        <v>8595</v>
      </c>
      <c r="F91" s="63">
        <v>11230</v>
      </c>
      <c r="G91" s="65"/>
      <c r="H91" s="65">
        <v>466</v>
      </c>
      <c r="I91" s="65">
        <f t="shared" si="5"/>
        <v>10764</v>
      </c>
    </row>
    <row r="92" spans="1:9" ht="15" outlineLevel="1">
      <c r="A92" s="28"/>
      <c r="B92" s="28"/>
      <c r="C92" s="32">
        <v>4110</v>
      </c>
      <c r="D92" s="36" t="s">
        <v>45</v>
      </c>
      <c r="E92" s="39">
        <v>23973</v>
      </c>
      <c r="F92" s="63">
        <v>30702</v>
      </c>
      <c r="G92" s="65">
        <f>5220+525+2015</f>
        <v>7760</v>
      </c>
      <c r="H92" s="65">
        <v>2860</v>
      </c>
      <c r="I92" s="65">
        <f t="shared" si="5"/>
        <v>35602</v>
      </c>
    </row>
    <row r="93" spans="1:9" ht="15" outlineLevel="1">
      <c r="A93" s="28"/>
      <c r="B93" s="28"/>
      <c r="C93" s="32">
        <v>4120</v>
      </c>
      <c r="D93" s="36" t="s">
        <v>11</v>
      </c>
      <c r="E93" s="39">
        <v>3448</v>
      </c>
      <c r="F93" s="63">
        <v>4346</v>
      </c>
      <c r="G93" s="65">
        <f>600+74+276</f>
        <v>950</v>
      </c>
      <c r="H93" s="65">
        <v>390</v>
      </c>
      <c r="I93" s="65">
        <f t="shared" si="5"/>
        <v>4906</v>
      </c>
    </row>
    <row r="94" spans="1:9" ht="15" outlineLevel="1">
      <c r="A94" s="28"/>
      <c r="B94" s="28"/>
      <c r="C94" s="32">
        <v>4260</v>
      </c>
      <c r="D94" s="36" t="s">
        <v>12</v>
      </c>
      <c r="E94" s="39">
        <v>1646</v>
      </c>
      <c r="F94" s="63">
        <v>3210</v>
      </c>
      <c r="G94" s="65"/>
      <c r="H94" s="65">
        <v>250</v>
      </c>
      <c r="I94" s="65">
        <f t="shared" si="5"/>
        <v>2960</v>
      </c>
    </row>
    <row r="95" spans="1:9" ht="15" outlineLevel="1">
      <c r="A95" s="28"/>
      <c r="B95" s="28"/>
      <c r="C95" s="32">
        <v>4280</v>
      </c>
      <c r="D95" s="36" t="s">
        <v>39</v>
      </c>
      <c r="E95" s="39">
        <v>125</v>
      </c>
      <c r="F95" s="63">
        <v>150</v>
      </c>
      <c r="G95" s="65">
        <v>250</v>
      </c>
      <c r="H95" s="65"/>
      <c r="I95" s="65">
        <f t="shared" si="5"/>
        <v>400</v>
      </c>
    </row>
    <row r="96" spans="1:9" ht="25.5" outlineLevel="1">
      <c r="A96" s="28"/>
      <c r="B96" s="28"/>
      <c r="C96" s="32">
        <v>4750</v>
      </c>
      <c r="D96" s="36" t="s">
        <v>80</v>
      </c>
      <c r="E96" s="39">
        <v>0</v>
      </c>
      <c r="F96" s="63">
        <v>10600</v>
      </c>
      <c r="G96" s="65">
        <v>600</v>
      </c>
      <c r="H96" s="65"/>
      <c r="I96" s="65">
        <f>F96+G96-H96</f>
        <v>11200</v>
      </c>
    </row>
    <row r="97" spans="1:9" s="22" customFormat="1" ht="15.75">
      <c r="A97" s="28">
        <v>851</v>
      </c>
      <c r="B97" s="28"/>
      <c r="C97" s="29"/>
      <c r="D97" s="41" t="s">
        <v>27</v>
      </c>
      <c r="E97" s="30" t="e">
        <f>E98+#REF!+#REF!+#REF!</f>
        <v>#REF!</v>
      </c>
      <c r="F97" s="75">
        <f>F98</f>
        <v>0</v>
      </c>
      <c r="G97" s="75">
        <f>G98</f>
        <v>67160</v>
      </c>
      <c r="H97" s="75">
        <f>H98</f>
        <v>0</v>
      </c>
      <c r="I97" s="61">
        <f>F97+G97-H97</f>
        <v>67160</v>
      </c>
    </row>
    <row r="98" spans="1:9" s="22" customFormat="1" ht="51">
      <c r="A98" s="34"/>
      <c r="B98" s="34">
        <v>85156</v>
      </c>
      <c r="C98" s="37"/>
      <c r="D98" s="40" t="s">
        <v>32</v>
      </c>
      <c r="E98" s="38">
        <f>SUM(E99:E99)</f>
        <v>1047850</v>
      </c>
      <c r="F98" s="62"/>
      <c r="G98" s="64">
        <f>SUM(G99:G99)</f>
        <v>67160</v>
      </c>
      <c r="H98" s="64">
        <f>SUM(H99:H99)</f>
        <v>0</v>
      </c>
      <c r="I98" s="64">
        <f>F98+G98-H98</f>
        <v>67160</v>
      </c>
    </row>
    <row r="99" spans="1:9" s="22" customFormat="1" ht="15" outlineLevel="1">
      <c r="A99" s="52"/>
      <c r="B99" s="52"/>
      <c r="C99" s="50">
        <v>4130</v>
      </c>
      <c r="D99" s="46" t="s">
        <v>28</v>
      </c>
      <c r="E99" s="39">
        <v>1047850</v>
      </c>
      <c r="F99" s="63">
        <v>1083000</v>
      </c>
      <c r="G99" s="65">
        <v>67160</v>
      </c>
      <c r="H99" s="65"/>
      <c r="I99" s="65">
        <f>F99+G99-H99</f>
        <v>1150160</v>
      </c>
    </row>
    <row r="100" spans="1:9" s="3" customFormat="1" ht="15.75">
      <c r="A100" s="28">
        <v>852</v>
      </c>
      <c r="B100" s="28"/>
      <c r="C100" s="29"/>
      <c r="D100" s="41" t="s">
        <v>33</v>
      </c>
      <c r="E100" s="30" t="e">
        <f>E101+E114+E139+E147+E137+E152+E155+E130</f>
        <v>#REF!</v>
      </c>
      <c r="F100" s="75">
        <f>F101+F114+F139+F147+F137+F152+F155+F130</f>
        <v>0</v>
      </c>
      <c r="G100" s="61">
        <f>G101+G114+G139+G147+G137+G152+G155+G130</f>
        <v>1013668</v>
      </c>
      <c r="H100" s="61">
        <f>H101+H114+H139+H147+H137+H152+H155+H130</f>
        <v>778814</v>
      </c>
      <c r="I100" s="61">
        <f aca="true" t="shared" si="6" ref="I100:I117">F100+G100-H100</f>
        <v>234854</v>
      </c>
    </row>
    <row r="101" spans="1:9" s="4" customFormat="1" ht="15.75">
      <c r="A101" s="34"/>
      <c r="B101" s="34">
        <v>85201</v>
      </c>
      <c r="C101" s="37"/>
      <c r="D101" s="40" t="s">
        <v>34</v>
      </c>
      <c r="E101" s="38">
        <f>SUM(E102:E112)</f>
        <v>958944</v>
      </c>
      <c r="F101" s="71"/>
      <c r="G101" s="71">
        <f>SUM(G102:G113)</f>
        <v>46691</v>
      </c>
      <c r="H101" s="71">
        <f>SUM(H102:H113)</f>
        <v>66794</v>
      </c>
      <c r="I101" s="64">
        <f t="shared" si="6"/>
        <v>-20103</v>
      </c>
    </row>
    <row r="102" spans="1:9" s="22" customFormat="1" ht="25.5" outlineLevel="1">
      <c r="A102" s="52"/>
      <c r="B102" s="52"/>
      <c r="C102" s="50">
        <v>3020</v>
      </c>
      <c r="D102" s="46" t="s">
        <v>61</v>
      </c>
      <c r="E102" s="39">
        <v>24749</v>
      </c>
      <c r="F102" s="63">
        <v>46900</v>
      </c>
      <c r="G102" s="65"/>
      <c r="H102" s="65">
        <v>21000</v>
      </c>
      <c r="I102" s="65">
        <f t="shared" si="6"/>
        <v>25900</v>
      </c>
    </row>
    <row r="103" spans="1:9" s="22" customFormat="1" ht="15" outlineLevel="1">
      <c r="A103" s="52"/>
      <c r="B103" s="52"/>
      <c r="C103" s="50">
        <v>3110</v>
      </c>
      <c r="D103" s="46" t="s">
        <v>35</v>
      </c>
      <c r="E103" s="39">
        <v>124076</v>
      </c>
      <c r="F103" s="63">
        <v>161600</v>
      </c>
      <c r="G103" s="65"/>
      <c r="H103" s="65">
        <f>1000+30000+6000+700</f>
        <v>37700</v>
      </c>
      <c r="I103" s="65">
        <f t="shared" si="6"/>
        <v>123900</v>
      </c>
    </row>
    <row r="104" spans="1:9" s="22" customFormat="1" ht="15" outlineLevel="1">
      <c r="A104" s="52"/>
      <c r="B104" s="52"/>
      <c r="C104" s="50">
        <v>4010</v>
      </c>
      <c r="D104" s="46" t="s">
        <v>8</v>
      </c>
      <c r="E104" s="39">
        <v>567207</v>
      </c>
      <c r="F104" s="63">
        <v>572450</v>
      </c>
      <c r="G104" s="67">
        <f>21000+9300</f>
        <v>30300</v>
      </c>
      <c r="H104" s="67"/>
      <c r="I104" s="65">
        <f t="shared" si="6"/>
        <v>602750</v>
      </c>
    </row>
    <row r="105" spans="1:9" s="22" customFormat="1" ht="15" outlineLevel="1">
      <c r="A105" s="52"/>
      <c r="B105" s="52"/>
      <c r="C105" s="50">
        <v>4040</v>
      </c>
      <c r="D105" s="46" t="s">
        <v>9</v>
      </c>
      <c r="E105" s="39">
        <v>45937</v>
      </c>
      <c r="F105" s="63">
        <v>4500</v>
      </c>
      <c r="G105" s="67"/>
      <c r="H105" s="67">
        <v>2207</v>
      </c>
      <c r="I105" s="65">
        <f t="shared" si="6"/>
        <v>2293</v>
      </c>
    </row>
    <row r="106" spans="1:9" s="22" customFormat="1" ht="15" outlineLevel="1">
      <c r="A106" s="52"/>
      <c r="B106" s="52"/>
      <c r="C106" s="50">
        <v>4110</v>
      </c>
      <c r="D106" s="46" t="s">
        <v>10</v>
      </c>
      <c r="E106" s="39">
        <v>105656</v>
      </c>
      <c r="F106" s="63">
        <v>108397</v>
      </c>
      <c r="G106" s="67">
        <v>1628</v>
      </c>
      <c r="H106" s="67">
        <v>1094</v>
      </c>
      <c r="I106" s="65">
        <f t="shared" si="6"/>
        <v>108931</v>
      </c>
    </row>
    <row r="107" spans="1:9" s="22" customFormat="1" ht="15" outlineLevel="1">
      <c r="A107" s="52"/>
      <c r="B107" s="52"/>
      <c r="C107" s="50">
        <v>4120</v>
      </c>
      <c r="D107" s="46" t="s">
        <v>11</v>
      </c>
      <c r="E107" s="39">
        <v>14600</v>
      </c>
      <c r="F107" s="63">
        <v>15603</v>
      </c>
      <c r="G107" s="67">
        <v>228</v>
      </c>
      <c r="H107" s="67"/>
      <c r="I107" s="65">
        <f t="shared" si="6"/>
        <v>15831</v>
      </c>
    </row>
    <row r="108" spans="1:9" s="22" customFormat="1" ht="13.5" customHeight="1" outlineLevel="1">
      <c r="A108" s="52"/>
      <c r="B108" s="52"/>
      <c r="C108" s="50">
        <v>4210</v>
      </c>
      <c r="D108" s="46" t="s">
        <v>5</v>
      </c>
      <c r="E108" s="39">
        <v>43679</v>
      </c>
      <c r="F108" s="63">
        <v>38600</v>
      </c>
      <c r="G108" s="65">
        <f>1500+6535</f>
        <v>8035</v>
      </c>
      <c r="H108" s="65"/>
      <c r="I108" s="65">
        <f t="shared" si="6"/>
        <v>46635</v>
      </c>
    </row>
    <row r="109" spans="1:9" s="22" customFormat="1" ht="25.5" outlineLevel="1">
      <c r="A109" s="52"/>
      <c r="B109" s="52"/>
      <c r="C109" s="50">
        <v>4230</v>
      </c>
      <c r="D109" s="46" t="s">
        <v>88</v>
      </c>
      <c r="E109" s="39">
        <v>1999</v>
      </c>
      <c r="F109" s="63">
        <v>2000</v>
      </c>
      <c r="G109" s="65">
        <v>1000</v>
      </c>
      <c r="H109" s="65"/>
      <c r="I109" s="65">
        <f t="shared" si="6"/>
        <v>3000</v>
      </c>
    </row>
    <row r="110" spans="1:9" s="22" customFormat="1" ht="15" outlineLevel="1">
      <c r="A110" s="52"/>
      <c r="B110" s="52"/>
      <c r="C110" s="50">
        <v>4270</v>
      </c>
      <c r="D110" s="46" t="s">
        <v>19</v>
      </c>
      <c r="E110" s="39">
        <v>9625</v>
      </c>
      <c r="F110" s="63">
        <v>11500</v>
      </c>
      <c r="G110" s="65"/>
      <c r="H110" s="65">
        <f>1123+3000</f>
        <v>4123</v>
      </c>
      <c r="I110" s="65">
        <f t="shared" si="6"/>
        <v>7377</v>
      </c>
    </row>
    <row r="111" spans="1:9" s="22" customFormat="1" ht="15" outlineLevel="1">
      <c r="A111" s="52"/>
      <c r="B111" s="52"/>
      <c r="C111" s="50">
        <v>4300</v>
      </c>
      <c r="D111" s="46" t="s">
        <v>21</v>
      </c>
      <c r="E111" s="39">
        <v>20464</v>
      </c>
      <c r="F111" s="63">
        <v>12000</v>
      </c>
      <c r="G111" s="65">
        <v>4000</v>
      </c>
      <c r="H111" s="65"/>
      <c r="I111" s="65">
        <f t="shared" si="6"/>
        <v>16000</v>
      </c>
    </row>
    <row r="112" spans="1:9" s="22" customFormat="1" ht="15" outlineLevel="1">
      <c r="A112" s="52"/>
      <c r="B112" s="52"/>
      <c r="C112" s="50">
        <v>4520</v>
      </c>
      <c r="D112" s="46" t="s">
        <v>71</v>
      </c>
      <c r="E112" s="39">
        <v>952</v>
      </c>
      <c r="F112" s="63">
        <v>1300</v>
      </c>
      <c r="G112" s="65"/>
      <c r="H112" s="65">
        <v>670</v>
      </c>
      <c r="I112" s="65">
        <f t="shared" si="6"/>
        <v>630</v>
      </c>
    </row>
    <row r="113" spans="1:9" ht="25.5" outlineLevel="2">
      <c r="A113" s="28"/>
      <c r="B113" s="28"/>
      <c r="C113" s="32">
        <v>6060</v>
      </c>
      <c r="D113" s="44" t="s">
        <v>87</v>
      </c>
      <c r="E113" s="39">
        <v>93852</v>
      </c>
      <c r="F113" s="77">
        <v>17000</v>
      </c>
      <c r="G113" s="65">
        <v>1500</v>
      </c>
      <c r="H113" s="65"/>
      <c r="I113" s="65">
        <f t="shared" si="6"/>
        <v>18500</v>
      </c>
    </row>
    <row r="114" spans="1:9" s="4" customFormat="1" ht="15.75">
      <c r="A114" s="34"/>
      <c r="B114" s="34">
        <v>85202</v>
      </c>
      <c r="C114" s="37"/>
      <c r="D114" s="40" t="s">
        <v>38</v>
      </c>
      <c r="E114" s="38">
        <f>SUM(E115:E128)</f>
        <v>8373357</v>
      </c>
      <c r="F114" s="62"/>
      <c r="G114" s="62">
        <f>SUM(G115:G129)</f>
        <v>881075</v>
      </c>
      <c r="H114" s="62">
        <f>SUM(H115:H129)</f>
        <v>697931</v>
      </c>
      <c r="I114" s="64">
        <f t="shared" si="6"/>
        <v>183144</v>
      </c>
    </row>
    <row r="115" spans="1:9" s="22" customFormat="1" ht="15" outlineLevel="1">
      <c r="A115" s="52"/>
      <c r="B115" s="52"/>
      <c r="C115" s="50">
        <v>4010</v>
      </c>
      <c r="D115" s="46" t="s">
        <v>8</v>
      </c>
      <c r="E115" s="39">
        <v>4547291</v>
      </c>
      <c r="F115" s="63">
        <v>4510000</v>
      </c>
      <c r="G115" s="65">
        <v>778074</v>
      </c>
      <c r="H115" s="65">
        <v>666731</v>
      </c>
      <c r="I115" s="65">
        <f t="shared" si="6"/>
        <v>4621343</v>
      </c>
    </row>
    <row r="116" spans="1:9" s="22" customFormat="1" ht="15" outlineLevel="1">
      <c r="A116" s="52"/>
      <c r="B116" s="52"/>
      <c r="C116" s="50">
        <v>4110</v>
      </c>
      <c r="D116" s="46" t="s">
        <v>10</v>
      </c>
      <c r="E116" s="39">
        <v>821009</v>
      </c>
      <c r="F116" s="63">
        <v>805230</v>
      </c>
      <c r="G116" s="65">
        <v>24735</v>
      </c>
      <c r="H116" s="65">
        <v>10000</v>
      </c>
      <c r="I116" s="65">
        <f t="shared" si="6"/>
        <v>819965</v>
      </c>
    </row>
    <row r="117" spans="1:9" s="22" customFormat="1" ht="15" outlineLevel="1">
      <c r="A117" s="52"/>
      <c r="B117" s="52"/>
      <c r="C117" s="50">
        <v>4120</v>
      </c>
      <c r="D117" s="46" t="s">
        <v>11</v>
      </c>
      <c r="E117" s="39">
        <v>107766</v>
      </c>
      <c r="F117" s="63">
        <v>116280</v>
      </c>
      <c r="G117" s="65">
        <v>3462</v>
      </c>
      <c r="H117" s="65"/>
      <c r="I117" s="65">
        <f t="shared" si="6"/>
        <v>119742</v>
      </c>
    </row>
    <row r="118" spans="1:9" s="22" customFormat="1" ht="15" outlineLevel="1">
      <c r="A118" s="52"/>
      <c r="B118" s="52"/>
      <c r="C118" s="50">
        <v>4170</v>
      </c>
      <c r="D118" s="46" t="s">
        <v>65</v>
      </c>
      <c r="E118" s="39">
        <v>19227</v>
      </c>
      <c r="F118" s="63">
        <v>18020</v>
      </c>
      <c r="G118" s="65">
        <v>40000</v>
      </c>
      <c r="H118" s="65"/>
      <c r="I118" s="65">
        <f aca="true" t="shared" si="7" ref="I118:I129">F118+G118-H118</f>
        <v>58020</v>
      </c>
    </row>
    <row r="119" spans="1:9" s="22" customFormat="1" ht="15" outlineLevel="1">
      <c r="A119" s="52"/>
      <c r="B119" s="52"/>
      <c r="C119" s="50">
        <v>4210</v>
      </c>
      <c r="D119" s="46" t="s">
        <v>5</v>
      </c>
      <c r="E119" s="39">
        <v>1167784</v>
      </c>
      <c r="F119" s="63">
        <v>987851</v>
      </c>
      <c r="G119" s="65">
        <v>8000</v>
      </c>
      <c r="H119" s="65"/>
      <c r="I119" s="65">
        <f t="shared" si="7"/>
        <v>995851</v>
      </c>
    </row>
    <row r="120" spans="1:9" s="22" customFormat="1" ht="15" outlineLevel="1">
      <c r="A120" s="52"/>
      <c r="B120" s="52"/>
      <c r="C120" s="50">
        <v>4220</v>
      </c>
      <c r="D120" s="46" t="s">
        <v>36</v>
      </c>
      <c r="E120" s="39">
        <v>881829</v>
      </c>
      <c r="F120" s="63">
        <v>887400</v>
      </c>
      <c r="G120" s="65"/>
      <c r="H120" s="65">
        <v>8000</v>
      </c>
      <c r="I120" s="65">
        <f t="shared" si="7"/>
        <v>879400</v>
      </c>
    </row>
    <row r="121" spans="1:9" s="22" customFormat="1" ht="25.5" outlineLevel="1">
      <c r="A121" s="52"/>
      <c r="B121" s="52"/>
      <c r="C121" s="50">
        <v>4230</v>
      </c>
      <c r="D121" s="46" t="s">
        <v>88</v>
      </c>
      <c r="E121" s="39">
        <v>129193</v>
      </c>
      <c r="F121" s="63">
        <v>142475</v>
      </c>
      <c r="G121" s="65">
        <v>13604</v>
      </c>
      <c r="H121" s="65"/>
      <c r="I121" s="65">
        <f t="shared" si="7"/>
        <v>156079</v>
      </c>
    </row>
    <row r="122" spans="1:9" s="22" customFormat="1" ht="15" outlineLevel="1">
      <c r="A122" s="52"/>
      <c r="B122" s="52"/>
      <c r="C122" s="50">
        <v>4260</v>
      </c>
      <c r="D122" s="46" t="s">
        <v>12</v>
      </c>
      <c r="E122" s="39">
        <v>256706</v>
      </c>
      <c r="F122" s="63">
        <v>225700</v>
      </c>
      <c r="G122" s="65">
        <v>6400</v>
      </c>
      <c r="H122" s="65"/>
      <c r="I122" s="65">
        <f t="shared" si="7"/>
        <v>232100</v>
      </c>
    </row>
    <row r="123" spans="1:9" s="22" customFormat="1" ht="15" outlineLevel="1">
      <c r="A123" s="52"/>
      <c r="B123" s="52"/>
      <c r="C123" s="50">
        <v>4300</v>
      </c>
      <c r="D123" s="46" t="s">
        <v>31</v>
      </c>
      <c r="E123" s="39">
        <v>347234</v>
      </c>
      <c r="F123" s="63">
        <v>246535</v>
      </c>
      <c r="G123" s="65"/>
      <c r="H123" s="65">
        <v>5500</v>
      </c>
      <c r="I123" s="65">
        <f t="shared" si="7"/>
        <v>241035</v>
      </c>
    </row>
    <row r="124" spans="1:9" s="22" customFormat="1" ht="25.5" outlineLevel="1">
      <c r="A124" s="52"/>
      <c r="B124" s="52"/>
      <c r="C124" s="50">
        <v>4360</v>
      </c>
      <c r="D124" s="46" t="s">
        <v>81</v>
      </c>
      <c r="E124" s="39"/>
      <c r="F124" s="63">
        <v>16000</v>
      </c>
      <c r="G124" s="65">
        <v>500</v>
      </c>
      <c r="H124" s="65"/>
      <c r="I124" s="65">
        <f t="shared" si="7"/>
        <v>16500</v>
      </c>
    </row>
    <row r="125" spans="1:9" s="22" customFormat="1" ht="25.5" outlineLevel="1">
      <c r="A125" s="52"/>
      <c r="B125" s="52"/>
      <c r="C125" s="50">
        <v>4370</v>
      </c>
      <c r="D125" s="46" t="s">
        <v>77</v>
      </c>
      <c r="E125" s="39"/>
      <c r="F125" s="63">
        <v>45700</v>
      </c>
      <c r="G125" s="65"/>
      <c r="H125" s="65">
        <v>3700</v>
      </c>
      <c r="I125" s="65">
        <f t="shared" si="7"/>
        <v>42000</v>
      </c>
    </row>
    <row r="126" spans="1:9" s="22" customFormat="1" ht="25.5" outlineLevel="1">
      <c r="A126" s="52"/>
      <c r="B126" s="52"/>
      <c r="C126" s="50">
        <v>4700</v>
      </c>
      <c r="D126" s="46" t="s">
        <v>78</v>
      </c>
      <c r="E126" s="39"/>
      <c r="F126" s="63">
        <v>13350</v>
      </c>
      <c r="G126" s="65">
        <v>1400</v>
      </c>
      <c r="H126" s="65"/>
      <c r="I126" s="65">
        <f t="shared" si="7"/>
        <v>14750</v>
      </c>
    </row>
    <row r="127" spans="1:9" s="22" customFormat="1" ht="25.5" outlineLevel="1">
      <c r="A127" s="52"/>
      <c r="B127" s="52"/>
      <c r="C127" s="50">
        <v>4740</v>
      </c>
      <c r="D127" s="46" t="s">
        <v>79</v>
      </c>
      <c r="E127" s="39"/>
      <c r="F127" s="63">
        <v>7800</v>
      </c>
      <c r="G127" s="65">
        <v>900</v>
      </c>
      <c r="H127" s="65"/>
      <c r="I127" s="65">
        <f t="shared" si="7"/>
        <v>8700</v>
      </c>
    </row>
    <row r="128" spans="1:9" s="22" customFormat="1" ht="25.5" outlineLevel="1">
      <c r="A128" s="28"/>
      <c r="B128" s="28"/>
      <c r="C128" s="54">
        <v>6050</v>
      </c>
      <c r="D128" s="45" t="s">
        <v>62</v>
      </c>
      <c r="E128" s="39">
        <v>95318</v>
      </c>
      <c r="F128" s="63">
        <v>805210</v>
      </c>
      <c r="G128" s="65"/>
      <c r="H128" s="65">
        <v>4000</v>
      </c>
      <c r="I128" s="65">
        <f t="shared" si="7"/>
        <v>801210</v>
      </c>
    </row>
    <row r="129" spans="1:9" ht="25.5" outlineLevel="2">
      <c r="A129" s="28"/>
      <c r="B129" s="28"/>
      <c r="C129" s="32">
        <v>6060</v>
      </c>
      <c r="D129" s="44" t="s">
        <v>87</v>
      </c>
      <c r="E129" s="39">
        <v>93852</v>
      </c>
      <c r="F129" s="77">
        <v>38500</v>
      </c>
      <c r="G129" s="65">
        <v>4000</v>
      </c>
      <c r="H129" s="65"/>
      <c r="I129" s="65">
        <f t="shared" si="7"/>
        <v>42500</v>
      </c>
    </row>
    <row r="130" spans="1:9" s="4" customFormat="1" ht="15.75">
      <c r="A130" s="34"/>
      <c r="B130" s="34">
        <v>85203</v>
      </c>
      <c r="C130" s="37"/>
      <c r="D130" s="40" t="s">
        <v>68</v>
      </c>
      <c r="E130" s="38">
        <f>SUM(E131:E136)</f>
        <v>136138</v>
      </c>
      <c r="F130" s="62"/>
      <c r="G130" s="62">
        <f>SUM(G131:G136)</f>
        <v>30935</v>
      </c>
      <c r="H130" s="62">
        <f>SUM(H131:H136)</f>
        <v>6000</v>
      </c>
      <c r="I130" s="64">
        <f>F130+G130-H130</f>
        <v>24935</v>
      </c>
    </row>
    <row r="131" spans="1:9" s="22" customFormat="1" ht="15" outlineLevel="1">
      <c r="A131" s="52"/>
      <c r="B131" s="52"/>
      <c r="C131" s="50">
        <v>4010</v>
      </c>
      <c r="D131" s="46" t="s">
        <v>8</v>
      </c>
      <c r="E131" s="39">
        <v>64665</v>
      </c>
      <c r="F131" s="63">
        <v>326340</v>
      </c>
      <c r="G131" s="63">
        <v>10200</v>
      </c>
      <c r="H131" s="63"/>
      <c r="I131" s="65">
        <f>F131+G131-H131</f>
        <v>336540</v>
      </c>
    </row>
    <row r="132" spans="1:9" s="22" customFormat="1" ht="15" outlineLevel="1">
      <c r="A132" s="52"/>
      <c r="B132" s="52"/>
      <c r="C132" s="50">
        <v>4110</v>
      </c>
      <c r="D132" s="46" t="s">
        <v>10</v>
      </c>
      <c r="E132" s="39">
        <v>11892</v>
      </c>
      <c r="F132" s="63">
        <v>59350</v>
      </c>
      <c r="G132" s="63">
        <v>1785</v>
      </c>
      <c r="H132" s="63"/>
      <c r="I132" s="65">
        <f aca="true" t="shared" si="8" ref="I132:I137">F132+G132-H132</f>
        <v>61135</v>
      </c>
    </row>
    <row r="133" spans="1:9" s="22" customFormat="1" ht="15" outlineLevel="1">
      <c r="A133" s="52"/>
      <c r="B133" s="52"/>
      <c r="C133" s="50">
        <v>4120</v>
      </c>
      <c r="D133" s="46" t="s">
        <v>11</v>
      </c>
      <c r="E133" s="39">
        <v>1235</v>
      </c>
      <c r="F133" s="63">
        <v>8480</v>
      </c>
      <c r="G133" s="63">
        <v>250</v>
      </c>
      <c r="H133" s="63"/>
      <c r="I133" s="65">
        <f t="shared" si="8"/>
        <v>8730</v>
      </c>
    </row>
    <row r="134" spans="1:9" s="22" customFormat="1" ht="15" outlineLevel="1">
      <c r="A134" s="52"/>
      <c r="B134" s="52"/>
      <c r="C134" s="50">
        <v>4210</v>
      </c>
      <c r="D134" s="46" t="s">
        <v>5</v>
      </c>
      <c r="E134" s="39">
        <v>51634</v>
      </c>
      <c r="F134" s="63">
        <v>137812</v>
      </c>
      <c r="G134" s="63">
        <v>12700</v>
      </c>
      <c r="H134" s="63"/>
      <c r="I134" s="65">
        <f t="shared" si="8"/>
        <v>150512</v>
      </c>
    </row>
    <row r="135" spans="1:9" s="22" customFormat="1" ht="15" outlineLevel="1">
      <c r="A135" s="52"/>
      <c r="B135" s="52"/>
      <c r="C135" s="50">
        <v>4220</v>
      </c>
      <c r="D135" s="46" t="s">
        <v>36</v>
      </c>
      <c r="E135" s="39">
        <v>4877</v>
      </c>
      <c r="F135" s="63">
        <v>43400</v>
      </c>
      <c r="G135" s="63"/>
      <c r="H135" s="63">
        <v>6000</v>
      </c>
      <c r="I135" s="65">
        <f t="shared" si="8"/>
        <v>37400</v>
      </c>
    </row>
    <row r="136" spans="1:9" s="22" customFormat="1" ht="15" outlineLevel="1">
      <c r="A136" s="52"/>
      <c r="B136" s="52"/>
      <c r="C136" s="50">
        <v>4300</v>
      </c>
      <c r="D136" s="46" t="s">
        <v>31</v>
      </c>
      <c r="E136" s="39">
        <v>1835</v>
      </c>
      <c r="F136" s="63">
        <v>18100</v>
      </c>
      <c r="G136" s="63">
        <v>6000</v>
      </c>
      <c r="H136" s="63"/>
      <c r="I136" s="65">
        <f t="shared" si="8"/>
        <v>24100</v>
      </c>
    </row>
    <row r="137" spans="1:9" s="4" customFormat="1" ht="15.75">
      <c r="A137" s="34"/>
      <c r="B137" s="34">
        <v>85204</v>
      </c>
      <c r="C137" s="37"/>
      <c r="D137" s="40" t="s">
        <v>41</v>
      </c>
      <c r="E137" s="38">
        <f>SUM(E138:E138)</f>
        <v>1383071</v>
      </c>
      <c r="F137" s="71"/>
      <c r="G137" s="71">
        <f>G138</f>
        <v>30000</v>
      </c>
      <c r="H137" s="71">
        <f>H138</f>
        <v>0</v>
      </c>
      <c r="I137" s="64">
        <f t="shared" si="8"/>
        <v>30000</v>
      </c>
    </row>
    <row r="138" spans="1:9" s="22" customFormat="1" ht="15" outlineLevel="1">
      <c r="A138" s="52"/>
      <c r="B138" s="52"/>
      <c r="C138" s="50">
        <v>3110</v>
      </c>
      <c r="D138" s="46" t="s">
        <v>35</v>
      </c>
      <c r="E138" s="39">
        <v>1383071</v>
      </c>
      <c r="F138" s="76">
        <f>1546300-2640</f>
        <v>1543660</v>
      </c>
      <c r="G138" s="67">
        <v>30000</v>
      </c>
      <c r="H138" s="67"/>
      <c r="I138" s="65">
        <f aca="true" t="shared" si="9" ref="I138:I164">F138+G138-H138</f>
        <v>1573660</v>
      </c>
    </row>
    <row r="139" spans="1:9" s="4" customFormat="1" ht="15.75">
      <c r="A139" s="34"/>
      <c r="B139" s="34">
        <v>85218</v>
      </c>
      <c r="C139" s="37"/>
      <c r="D139" s="40" t="s">
        <v>60</v>
      </c>
      <c r="E139" s="38">
        <f>SUM(E140:E146)</f>
        <v>358512</v>
      </c>
      <c r="F139" s="62"/>
      <c r="G139" s="64">
        <f>SUM(G140:G146)</f>
        <v>13458</v>
      </c>
      <c r="H139" s="64">
        <f>SUM(H140:H146)</f>
        <v>5254</v>
      </c>
      <c r="I139" s="64">
        <f t="shared" si="9"/>
        <v>8204</v>
      </c>
    </row>
    <row r="140" spans="1:9" s="22" customFormat="1" ht="15" outlineLevel="1">
      <c r="A140" s="52"/>
      <c r="B140" s="52"/>
      <c r="C140" s="50">
        <v>4010</v>
      </c>
      <c r="D140" s="46" t="s">
        <v>8</v>
      </c>
      <c r="E140" s="39">
        <v>235606</v>
      </c>
      <c r="F140" s="76">
        <v>303030</v>
      </c>
      <c r="G140" s="67">
        <f>3004+7440-600</f>
        <v>9844</v>
      </c>
      <c r="H140" s="67">
        <v>3004</v>
      </c>
      <c r="I140" s="65">
        <f t="shared" si="9"/>
        <v>309870</v>
      </c>
    </row>
    <row r="141" spans="1:9" s="22" customFormat="1" ht="15" outlineLevel="1">
      <c r="A141" s="52"/>
      <c r="B141" s="52"/>
      <c r="C141" s="50">
        <v>4110</v>
      </c>
      <c r="D141" s="46" t="s">
        <v>10</v>
      </c>
      <c r="E141" s="39">
        <v>43650</v>
      </c>
      <c r="F141" s="76">
        <v>56920</v>
      </c>
      <c r="G141" s="67">
        <f>1302-105</f>
        <v>1197</v>
      </c>
      <c r="H141" s="67"/>
      <c r="I141" s="65">
        <f t="shared" si="9"/>
        <v>58117</v>
      </c>
    </row>
    <row r="142" spans="1:9" s="22" customFormat="1" ht="15" outlineLevel="1">
      <c r="A142" s="52"/>
      <c r="B142" s="52"/>
      <c r="C142" s="50">
        <v>4120</v>
      </c>
      <c r="D142" s="46" t="s">
        <v>11</v>
      </c>
      <c r="E142" s="39">
        <v>6322</v>
      </c>
      <c r="F142" s="76">
        <v>7950</v>
      </c>
      <c r="G142" s="67">
        <f>182-15</f>
        <v>167</v>
      </c>
      <c r="H142" s="67"/>
      <c r="I142" s="65">
        <f t="shared" si="9"/>
        <v>8117</v>
      </c>
    </row>
    <row r="143" spans="1:9" s="22" customFormat="1" ht="15" outlineLevel="1">
      <c r="A143" s="52"/>
      <c r="B143" s="52"/>
      <c r="C143" s="50">
        <v>4270</v>
      </c>
      <c r="D143" s="46" t="s">
        <v>13</v>
      </c>
      <c r="E143" s="39">
        <v>2942</v>
      </c>
      <c r="F143" s="76">
        <v>3100</v>
      </c>
      <c r="G143" s="67"/>
      <c r="H143" s="67">
        <v>2000</v>
      </c>
      <c r="I143" s="65">
        <f t="shared" si="9"/>
        <v>1100</v>
      </c>
    </row>
    <row r="144" spans="1:9" s="22" customFormat="1" ht="15" outlineLevel="1">
      <c r="A144" s="52"/>
      <c r="B144" s="52"/>
      <c r="C144" s="50">
        <v>4300</v>
      </c>
      <c r="D144" s="46" t="s">
        <v>31</v>
      </c>
      <c r="E144" s="39">
        <v>69992</v>
      </c>
      <c r="F144" s="76">
        <v>22585</v>
      </c>
      <c r="G144" s="67"/>
      <c r="H144" s="67">
        <v>250</v>
      </c>
      <c r="I144" s="65">
        <f t="shared" si="9"/>
        <v>22335</v>
      </c>
    </row>
    <row r="145" spans="1:9" s="22" customFormat="1" ht="15" outlineLevel="1">
      <c r="A145" s="52"/>
      <c r="B145" s="52"/>
      <c r="C145" s="50">
        <v>4510</v>
      </c>
      <c r="D145" s="46" t="s">
        <v>97</v>
      </c>
      <c r="E145" s="39"/>
      <c r="F145" s="76"/>
      <c r="G145" s="67">
        <v>250</v>
      </c>
      <c r="H145" s="67"/>
      <c r="I145" s="65">
        <f t="shared" si="9"/>
        <v>250</v>
      </c>
    </row>
    <row r="146" spans="1:9" s="22" customFormat="1" ht="25.5" outlineLevel="1">
      <c r="A146" s="52"/>
      <c r="B146" s="52"/>
      <c r="C146" s="50">
        <v>4750</v>
      </c>
      <c r="D146" s="46" t="s">
        <v>80</v>
      </c>
      <c r="E146" s="39"/>
      <c r="F146" s="70">
        <v>4200</v>
      </c>
      <c r="G146" s="66">
        <v>2000</v>
      </c>
      <c r="H146" s="66"/>
      <c r="I146" s="65">
        <f t="shared" si="9"/>
        <v>6200</v>
      </c>
    </row>
    <row r="147" spans="1:9" s="4" customFormat="1" ht="38.25">
      <c r="A147" s="34"/>
      <c r="B147" s="34">
        <v>85220</v>
      </c>
      <c r="C147" s="37"/>
      <c r="D147" s="40" t="s">
        <v>40</v>
      </c>
      <c r="E147" s="38">
        <f>SUM(E148:E151)</f>
        <v>51895</v>
      </c>
      <c r="F147" s="62"/>
      <c r="G147" s="64">
        <f>SUM(G148:G151)</f>
        <v>8120</v>
      </c>
      <c r="H147" s="64">
        <f>SUM(H148:H151)</f>
        <v>0</v>
      </c>
      <c r="I147" s="64">
        <f t="shared" si="9"/>
        <v>8120</v>
      </c>
    </row>
    <row r="148" spans="1:9" s="22" customFormat="1" ht="15" outlineLevel="1">
      <c r="A148" s="52"/>
      <c r="B148" s="52"/>
      <c r="C148" s="50">
        <v>4010</v>
      </c>
      <c r="D148" s="46" t="s">
        <v>8</v>
      </c>
      <c r="E148" s="39">
        <v>32767</v>
      </c>
      <c r="F148" s="76">
        <v>33390</v>
      </c>
      <c r="G148" s="67">
        <v>600</v>
      </c>
      <c r="H148" s="67"/>
      <c r="I148" s="65">
        <f t="shared" si="9"/>
        <v>33990</v>
      </c>
    </row>
    <row r="149" spans="1:9" s="22" customFormat="1" ht="15" outlineLevel="1">
      <c r="A149" s="52"/>
      <c r="B149" s="52"/>
      <c r="C149" s="50">
        <v>4110</v>
      </c>
      <c r="D149" s="46" t="s">
        <v>10</v>
      </c>
      <c r="E149" s="39">
        <v>6206</v>
      </c>
      <c r="F149" s="76">
        <v>6280</v>
      </c>
      <c r="G149" s="67">
        <v>105</v>
      </c>
      <c r="H149" s="67"/>
      <c r="I149" s="65">
        <f t="shared" si="9"/>
        <v>6385</v>
      </c>
    </row>
    <row r="150" spans="1:9" s="22" customFormat="1" ht="15" outlineLevel="1">
      <c r="A150" s="52"/>
      <c r="B150" s="52"/>
      <c r="C150" s="50">
        <v>4120</v>
      </c>
      <c r="D150" s="46" t="s">
        <v>11</v>
      </c>
      <c r="E150" s="39">
        <v>858</v>
      </c>
      <c r="F150" s="68">
        <v>890</v>
      </c>
      <c r="G150" s="72">
        <v>15</v>
      </c>
      <c r="H150" s="72"/>
      <c r="I150" s="65">
        <f t="shared" si="9"/>
        <v>905</v>
      </c>
    </row>
    <row r="151" spans="1:9" s="22" customFormat="1" ht="15" outlineLevel="1">
      <c r="A151" s="52"/>
      <c r="B151" s="52"/>
      <c r="C151" s="50">
        <v>4210</v>
      </c>
      <c r="D151" s="46" t="s">
        <v>5</v>
      </c>
      <c r="E151" s="39">
        <v>12064</v>
      </c>
      <c r="F151" s="76"/>
      <c r="G151" s="67">
        <v>7400</v>
      </c>
      <c r="H151" s="67"/>
      <c r="I151" s="65">
        <f>F151+G151-H151</f>
        <v>7400</v>
      </c>
    </row>
    <row r="152" spans="1:9" s="4" customFormat="1" ht="25.5">
      <c r="A152" s="34"/>
      <c r="B152" s="34">
        <v>85233</v>
      </c>
      <c r="C152" s="37"/>
      <c r="D152" s="40" t="s">
        <v>58</v>
      </c>
      <c r="E152" s="38">
        <f>SUM(E153:E154)</f>
        <v>0</v>
      </c>
      <c r="F152" s="62"/>
      <c r="G152" s="64">
        <f>SUM(G153:G154)</f>
        <v>0</v>
      </c>
      <c r="H152" s="64">
        <f>SUM(H153:H154)</f>
        <v>2835</v>
      </c>
      <c r="I152" s="64">
        <f t="shared" si="9"/>
        <v>-2835</v>
      </c>
    </row>
    <row r="153" spans="1:9" s="22" customFormat="1" ht="15" outlineLevel="1">
      <c r="A153" s="52"/>
      <c r="B153" s="52"/>
      <c r="C153" s="50">
        <v>4300</v>
      </c>
      <c r="D153" s="46" t="s">
        <v>4</v>
      </c>
      <c r="E153" s="39"/>
      <c r="F153" s="76">
        <v>3105</v>
      </c>
      <c r="G153" s="67"/>
      <c r="H153" s="67">
        <v>2405</v>
      </c>
      <c r="I153" s="65">
        <f t="shared" si="9"/>
        <v>700</v>
      </c>
    </row>
    <row r="154" spans="1:9" s="22" customFormat="1" ht="15" outlineLevel="1">
      <c r="A154" s="52"/>
      <c r="B154" s="52"/>
      <c r="C154" s="50">
        <v>4410</v>
      </c>
      <c r="D154" s="46" t="s">
        <v>14</v>
      </c>
      <c r="E154" s="39"/>
      <c r="F154" s="76">
        <v>430</v>
      </c>
      <c r="G154" s="67"/>
      <c r="H154" s="67">
        <v>430</v>
      </c>
      <c r="I154" s="65">
        <f t="shared" si="9"/>
        <v>0</v>
      </c>
    </row>
    <row r="155" spans="1:9" s="4" customFormat="1" ht="15.75" outlineLevel="1">
      <c r="A155" s="34"/>
      <c r="B155" s="34">
        <v>85295</v>
      </c>
      <c r="C155" s="37"/>
      <c r="D155" s="40" t="s">
        <v>67</v>
      </c>
      <c r="E155" s="38" t="e">
        <f>SUM(#REF!)</f>
        <v>#REF!</v>
      </c>
      <c r="F155" s="62">
        <f>SUM(F156:F158)</f>
        <v>0</v>
      </c>
      <c r="G155" s="62">
        <f>SUM(G156:G158)</f>
        <v>3389</v>
      </c>
      <c r="H155" s="62">
        <f>SUM(H156:H158)</f>
        <v>0</v>
      </c>
      <c r="I155" s="64">
        <f t="shared" si="9"/>
        <v>3389</v>
      </c>
    </row>
    <row r="156" spans="1:9" s="22" customFormat="1" ht="15" outlineLevel="1">
      <c r="A156" s="52"/>
      <c r="B156" s="52"/>
      <c r="C156" s="50">
        <v>4010</v>
      </c>
      <c r="D156" s="46" t="s">
        <v>8</v>
      </c>
      <c r="E156" s="39">
        <v>32767</v>
      </c>
      <c r="F156" s="76"/>
      <c r="G156" s="67">
        <f>1909+907</f>
        <v>2816</v>
      </c>
      <c r="H156" s="67"/>
      <c r="I156" s="65">
        <f t="shared" si="9"/>
        <v>2816</v>
      </c>
    </row>
    <row r="157" spans="1:9" s="22" customFormat="1" ht="15" outlineLevel="1">
      <c r="A157" s="52"/>
      <c r="B157" s="52"/>
      <c r="C157" s="50">
        <v>4110</v>
      </c>
      <c r="D157" s="46" t="s">
        <v>10</v>
      </c>
      <c r="E157" s="39">
        <v>6206</v>
      </c>
      <c r="F157" s="76"/>
      <c r="G157" s="67">
        <f>341+163</f>
        <v>504</v>
      </c>
      <c r="H157" s="67"/>
      <c r="I157" s="65">
        <f t="shared" si="9"/>
        <v>504</v>
      </c>
    </row>
    <row r="158" spans="1:9" s="22" customFormat="1" ht="15" outlineLevel="1">
      <c r="A158" s="52"/>
      <c r="B158" s="52"/>
      <c r="C158" s="50">
        <v>4120</v>
      </c>
      <c r="D158" s="46" t="s">
        <v>11</v>
      </c>
      <c r="E158" s="39">
        <v>858</v>
      </c>
      <c r="F158" s="68"/>
      <c r="G158" s="72">
        <f>45+24</f>
        <v>69</v>
      </c>
      <c r="H158" s="72"/>
      <c r="I158" s="65">
        <f t="shared" si="9"/>
        <v>69</v>
      </c>
    </row>
    <row r="159" spans="1:9" s="3" customFormat="1" ht="25.5">
      <c r="A159" s="28">
        <v>853</v>
      </c>
      <c r="B159" s="28"/>
      <c r="C159" s="29"/>
      <c r="D159" s="41" t="s">
        <v>42</v>
      </c>
      <c r="E159" s="30" t="e">
        <f>E175+E160+E167+#REF!</f>
        <v>#REF!</v>
      </c>
      <c r="F159" s="75">
        <f>F175+F160+F167</f>
        <v>0</v>
      </c>
      <c r="G159" s="75">
        <f>G175+G160+G167</f>
        <v>53206</v>
      </c>
      <c r="H159" s="75">
        <f>H175+H160+H167</f>
        <v>14033</v>
      </c>
      <c r="I159" s="61">
        <f t="shared" si="9"/>
        <v>39173</v>
      </c>
    </row>
    <row r="160" spans="1:9" s="4" customFormat="1" ht="25.5" outlineLevel="1">
      <c r="A160" s="34"/>
      <c r="B160" s="34">
        <v>85321</v>
      </c>
      <c r="C160" s="37"/>
      <c r="D160" s="40" t="s">
        <v>72</v>
      </c>
      <c r="E160" s="38">
        <f>SUM(E161:E165)</f>
        <v>30762</v>
      </c>
      <c r="F160" s="62"/>
      <c r="G160" s="62">
        <f>SUM(G161:G166)</f>
        <v>556</v>
      </c>
      <c r="H160" s="62">
        <f>SUM(H161:H166)</f>
        <v>167</v>
      </c>
      <c r="I160" s="64">
        <f t="shared" si="9"/>
        <v>389</v>
      </c>
    </row>
    <row r="161" spans="1:9" s="22" customFormat="1" ht="15" outlineLevel="2">
      <c r="A161" s="52"/>
      <c r="B161" s="52"/>
      <c r="C161" s="50">
        <v>4010</v>
      </c>
      <c r="D161" s="46" t="s">
        <v>8</v>
      </c>
      <c r="E161" s="39">
        <v>20691</v>
      </c>
      <c r="F161" s="76">
        <v>20440</v>
      </c>
      <c r="G161" s="67">
        <v>324</v>
      </c>
      <c r="H161" s="67"/>
      <c r="I161" s="65">
        <f t="shared" si="9"/>
        <v>20764</v>
      </c>
    </row>
    <row r="162" spans="1:9" s="22" customFormat="1" ht="15" outlineLevel="2">
      <c r="A162" s="52"/>
      <c r="B162" s="52"/>
      <c r="C162" s="50">
        <v>4110</v>
      </c>
      <c r="D162" s="46" t="s">
        <v>10</v>
      </c>
      <c r="E162" s="39">
        <v>8487</v>
      </c>
      <c r="F162" s="76">
        <v>8470</v>
      </c>
      <c r="G162" s="67">
        <v>57</v>
      </c>
      <c r="H162" s="67"/>
      <c r="I162" s="65">
        <f t="shared" si="9"/>
        <v>8527</v>
      </c>
    </row>
    <row r="163" spans="1:9" s="22" customFormat="1" ht="15" outlineLevel="2">
      <c r="A163" s="52"/>
      <c r="B163" s="52"/>
      <c r="C163" s="50">
        <v>4120</v>
      </c>
      <c r="D163" s="46" t="s">
        <v>11</v>
      </c>
      <c r="E163" s="39">
        <v>1173</v>
      </c>
      <c r="F163" s="76">
        <v>1070</v>
      </c>
      <c r="G163" s="67">
        <v>8</v>
      </c>
      <c r="H163" s="67"/>
      <c r="I163" s="65">
        <f t="shared" si="9"/>
        <v>1078</v>
      </c>
    </row>
    <row r="164" spans="1:9" s="22" customFormat="1" ht="15" outlineLevel="2">
      <c r="A164" s="52"/>
      <c r="B164" s="52"/>
      <c r="C164" s="50">
        <v>4270</v>
      </c>
      <c r="D164" s="46" t="s">
        <v>13</v>
      </c>
      <c r="E164" s="39">
        <v>303</v>
      </c>
      <c r="F164" s="63">
        <v>500</v>
      </c>
      <c r="G164" s="65"/>
      <c r="H164" s="65">
        <v>128</v>
      </c>
      <c r="I164" s="65">
        <f t="shared" si="9"/>
        <v>372</v>
      </c>
    </row>
    <row r="165" spans="1:9" s="22" customFormat="1" ht="15" outlineLevel="2">
      <c r="A165" s="52"/>
      <c r="B165" s="52"/>
      <c r="C165" s="50">
        <v>4410</v>
      </c>
      <c r="D165" s="46" t="s">
        <v>75</v>
      </c>
      <c r="E165" s="39">
        <v>108</v>
      </c>
      <c r="F165" s="76">
        <v>200</v>
      </c>
      <c r="G165" s="67"/>
      <c r="H165" s="67">
        <v>39</v>
      </c>
      <c r="I165" s="65">
        <f aca="true" t="shared" si="10" ref="I165:I185">F165+G165-H165</f>
        <v>161</v>
      </c>
    </row>
    <row r="166" spans="1:9" s="22" customFormat="1" ht="25.5" outlineLevel="2">
      <c r="A166" s="52"/>
      <c r="B166" s="52"/>
      <c r="C166" s="50">
        <v>4750</v>
      </c>
      <c r="D166" s="46" t="s">
        <v>80</v>
      </c>
      <c r="E166" s="39"/>
      <c r="F166" s="76">
        <v>100</v>
      </c>
      <c r="G166" s="67">
        <v>167</v>
      </c>
      <c r="H166" s="67"/>
      <c r="I166" s="65">
        <f t="shared" si="10"/>
        <v>267</v>
      </c>
    </row>
    <row r="167" spans="1:9" s="22" customFormat="1" ht="15.75" outlineLevel="1">
      <c r="A167" s="52"/>
      <c r="B167" s="34">
        <v>85333</v>
      </c>
      <c r="C167" s="50"/>
      <c r="D167" s="40" t="s">
        <v>73</v>
      </c>
      <c r="E167" s="38">
        <f>SUM(E168:E174)</f>
        <v>1390899</v>
      </c>
      <c r="F167" s="62"/>
      <c r="G167" s="64">
        <f>SUM(G168:G174)</f>
        <v>41234</v>
      </c>
      <c r="H167" s="64">
        <f>SUM(H168:H174)</f>
        <v>2450</v>
      </c>
      <c r="I167" s="64">
        <f t="shared" si="10"/>
        <v>38784</v>
      </c>
    </row>
    <row r="168" spans="1:9" s="22" customFormat="1" ht="15" outlineLevel="2">
      <c r="A168" s="52"/>
      <c r="B168" s="52"/>
      <c r="C168" s="54">
        <v>4010</v>
      </c>
      <c r="D168" s="46" t="s">
        <v>8</v>
      </c>
      <c r="E168" s="39">
        <v>1082846</v>
      </c>
      <c r="F168" s="63">
        <v>1090919</v>
      </c>
      <c r="G168" s="65">
        <v>32334</v>
      </c>
      <c r="H168" s="65"/>
      <c r="I168" s="65">
        <f t="shared" si="10"/>
        <v>1123253</v>
      </c>
    </row>
    <row r="169" spans="1:9" s="22" customFormat="1" ht="15" outlineLevel="2">
      <c r="A169" s="52"/>
      <c r="B169" s="52"/>
      <c r="C169" s="50">
        <v>4110</v>
      </c>
      <c r="D169" s="46" t="s">
        <v>10</v>
      </c>
      <c r="E169" s="39">
        <v>196662</v>
      </c>
      <c r="F169" s="63">
        <v>204393</v>
      </c>
      <c r="G169" s="65">
        <v>5658</v>
      </c>
      <c r="H169" s="65"/>
      <c r="I169" s="65">
        <f t="shared" si="10"/>
        <v>210051</v>
      </c>
    </row>
    <row r="170" spans="1:9" s="22" customFormat="1" ht="15" outlineLevel="2">
      <c r="A170" s="52"/>
      <c r="B170" s="52"/>
      <c r="C170" s="50">
        <v>4120</v>
      </c>
      <c r="D170" s="46" t="s">
        <v>11</v>
      </c>
      <c r="E170" s="39">
        <v>27964</v>
      </c>
      <c r="F170" s="63">
        <v>29339</v>
      </c>
      <c r="G170" s="65">
        <v>792</v>
      </c>
      <c r="H170" s="65"/>
      <c r="I170" s="65">
        <f t="shared" si="10"/>
        <v>30131</v>
      </c>
    </row>
    <row r="171" spans="1:9" s="22" customFormat="1" ht="15" outlineLevel="2">
      <c r="A171" s="52"/>
      <c r="B171" s="52"/>
      <c r="C171" s="50">
        <v>4300</v>
      </c>
      <c r="D171" s="46" t="s">
        <v>74</v>
      </c>
      <c r="E171" s="39">
        <v>80244</v>
      </c>
      <c r="F171" s="63">
        <v>12425</v>
      </c>
      <c r="G171" s="65"/>
      <c r="H171" s="65">
        <v>1425</v>
      </c>
      <c r="I171" s="65">
        <f t="shared" si="10"/>
        <v>11000</v>
      </c>
    </row>
    <row r="172" spans="1:9" s="22" customFormat="1" ht="15" outlineLevel="2">
      <c r="A172" s="52"/>
      <c r="B172" s="52"/>
      <c r="C172" s="50">
        <v>4430</v>
      </c>
      <c r="D172" s="46" t="s">
        <v>15</v>
      </c>
      <c r="E172" s="39">
        <v>3183</v>
      </c>
      <c r="F172" s="63">
        <v>6300</v>
      </c>
      <c r="G172" s="65"/>
      <c r="H172" s="65">
        <v>387</v>
      </c>
      <c r="I172" s="65">
        <f t="shared" si="10"/>
        <v>5913</v>
      </c>
    </row>
    <row r="173" spans="1:9" s="22" customFormat="1" ht="15" outlineLevel="2">
      <c r="A173" s="52"/>
      <c r="B173" s="52"/>
      <c r="C173" s="50">
        <v>4510</v>
      </c>
      <c r="D173" s="46" t="s">
        <v>100</v>
      </c>
      <c r="E173" s="39"/>
      <c r="F173" s="63"/>
      <c r="G173" s="65">
        <v>2450</v>
      </c>
      <c r="H173" s="65"/>
      <c r="I173" s="65">
        <f t="shared" si="10"/>
        <v>2450</v>
      </c>
    </row>
    <row r="174" spans="1:9" s="22" customFormat="1" ht="25.5" outlineLevel="2">
      <c r="A174" s="52"/>
      <c r="B174" s="52"/>
      <c r="C174" s="50">
        <v>4740</v>
      </c>
      <c r="D174" s="46" t="s">
        <v>79</v>
      </c>
      <c r="E174" s="39"/>
      <c r="F174" s="68">
        <v>1000</v>
      </c>
      <c r="G174" s="72"/>
      <c r="H174" s="72">
        <v>638</v>
      </c>
      <c r="I174" s="65">
        <f t="shared" si="10"/>
        <v>362</v>
      </c>
    </row>
    <row r="175" spans="1:9" s="4" customFormat="1" ht="15.75" outlineLevel="2">
      <c r="A175" s="56"/>
      <c r="B175" s="56">
        <v>85395</v>
      </c>
      <c r="C175" s="58"/>
      <c r="D175" s="40" t="s">
        <v>67</v>
      </c>
      <c r="E175" s="38">
        <f>SUM(E176:E178)</f>
        <v>329628</v>
      </c>
      <c r="F175" s="62"/>
      <c r="G175" s="64">
        <f>SUM(G176:G178)</f>
        <v>11416</v>
      </c>
      <c r="H175" s="64">
        <f>SUM(H176:H178)</f>
        <v>11416</v>
      </c>
      <c r="I175" s="64">
        <f t="shared" si="10"/>
        <v>0</v>
      </c>
    </row>
    <row r="176" spans="1:9" s="22" customFormat="1" ht="15" outlineLevel="2">
      <c r="A176" s="55"/>
      <c r="B176" s="55"/>
      <c r="C176" s="57">
        <v>3118</v>
      </c>
      <c r="D176" s="46" t="s">
        <v>69</v>
      </c>
      <c r="E176" s="39">
        <v>236815</v>
      </c>
      <c r="F176" s="78">
        <v>684367</v>
      </c>
      <c r="G176" s="73"/>
      <c r="H176" s="73">
        <v>9966</v>
      </c>
      <c r="I176" s="65">
        <f t="shared" si="10"/>
        <v>674401</v>
      </c>
    </row>
    <row r="177" spans="1:9" s="22" customFormat="1" ht="15" outlineLevel="2">
      <c r="A177" s="55"/>
      <c r="B177" s="55"/>
      <c r="C177" s="57">
        <v>4118</v>
      </c>
      <c r="D177" s="53" t="s">
        <v>10</v>
      </c>
      <c r="E177" s="39">
        <v>90962</v>
      </c>
      <c r="F177" s="63">
        <v>161900</v>
      </c>
      <c r="G177" s="65"/>
      <c r="H177" s="65">
        <v>1450</v>
      </c>
      <c r="I177" s="65">
        <f t="shared" si="10"/>
        <v>160450</v>
      </c>
    </row>
    <row r="178" spans="1:9" s="22" customFormat="1" ht="15" outlineLevel="2">
      <c r="A178" s="55"/>
      <c r="B178" s="55"/>
      <c r="C178" s="57">
        <v>4308</v>
      </c>
      <c r="D178" s="46" t="s">
        <v>70</v>
      </c>
      <c r="E178" s="39">
        <v>1851</v>
      </c>
      <c r="F178" s="63">
        <v>59200</v>
      </c>
      <c r="G178" s="65">
        <v>11416</v>
      </c>
      <c r="H178" s="65"/>
      <c r="I178" s="65">
        <f t="shared" si="10"/>
        <v>70616</v>
      </c>
    </row>
    <row r="179" spans="1:9" s="3" customFormat="1" ht="15.75">
      <c r="A179" s="28">
        <v>854</v>
      </c>
      <c r="B179" s="28"/>
      <c r="C179" s="29"/>
      <c r="D179" s="41" t="s">
        <v>53</v>
      </c>
      <c r="E179" s="30" t="e">
        <f>E180+E185+E192+E216+E201+#REF!+#REF!</f>
        <v>#REF!</v>
      </c>
      <c r="F179" s="75">
        <f>F180+F185+F192+F216+F201+F197</f>
        <v>0</v>
      </c>
      <c r="G179" s="75">
        <f>G180+G185+G192+G216+G201+G197</f>
        <v>31684</v>
      </c>
      <c r="H179" s="75">
        <f>H180+H185+H192+H216+H201+H197</f>
        <v>17289</v>
      </c>
      <c r="I179" s="61">
        <f t="shared" si="10"/>
        <v>14395</v>
      </c>
    </row>
    <row r="180" spans="1:9" s="4" customFormat="1" ht="15.75">
      <c r="A180" s="34"/>
      <c r="B180" s="34">
        <v>85401</v>
      </c>
      <c r="C180" s="37"/>
      <c r="D180" s="40" t="s">
        <v>54</v>
      </c>
      <c r="E180" s="38">
        <f>SUM(E181:E184)</f>
        <v>156976</v>
      </c>
      <c r="F180" s="62"/>
      <c r="G180" s="64">
        <f>SUM(G181:G184)</f>
        <v>2699</v>
      </c>
      <c r="H180" s="64">
        <f>SUM(H181:H184)</f>
        <v>522</v>
      </c>
      <c r="I180" s="64">
        <f t="shared" si="10"/>
        <v>2177</v>
      </c>
    </row>
    <row r="181" spans="1:9" ht="15" outlineLevel="1">
      <c r="A181" s="31"/>
      <c r="B181" s="31"/>
      <c r="C181" s="32">
        <v>4010</v>
      </c>
      <c r="D181" s="36" t="s">
        <v>8</v>
      </c>
      <c r="E181" s="39">
        <v>123067</v>
      </c>
      <c r="F181" s="63">
        <v>129640</v>
      </c>
      <c r="G181" s="65">
        <v>2250</v>
      </c>
      <c r="H181" s="65"/>
      <c r="I181" s="65">
        <f t="shared" si="10"/>
        <v>131890</v>
      </c>
    </row>
    <row r="182" spans="1:9" ht="15" outlineLevel="1">
      <c r="A182" s="31"/>
      <c r="B182" s="31"/>
      <c r="C182" s="32">
        <v>4040</v>
      </c>
      <c r="D182" s="36" t="s">
        <v>9</v>
      </c>
      <c r="E182" s="39">
        <v>8196</v>
      </c>
      <c r="F182" s="63">
        <v>10820</v>
      </c>
      <c r="G182" s="65"/>
      <c r="H182" s="65">
        <v>522</v>
      </c>
      <c r="I182" s="65">
        <f t="shared" si="10"/>
        <v>10298</v>
      </c>
    </row>
    <row r="183" spans="1:9" ht="15" outlineLevel="1">
      <c r="A183" s="31"/>
      <c r="B183" s="31"/>
      <c r="C183" s="32">
        <v>4110</v>
      </c>
      <c r="D183" s="36" t="s">
        <v>45</v>
      </c>
      <c r="E183" s="39">
        <v>22549</v>
      </c>
      <c r="F183" s="63">
        <v>23710</v>
      </c>
      <c r="G183" s="65">
        <v>394</v>
      </c>
      <c r="H183" s="65"/>
      <c r="I183" s="65">
        <f t="shared" si="10"/>
        <v>24104</v>
      </c>
    </row>
    <row r="184" spans="1:9" ht="15" outlineLevel="1">
      <c r="A184" s="31"/>
      <c r="B184" s="31"/>
      <c r="C184" s="32">
        <v>4120</v>
      </c>
      <c r="D184" s="36" t="s">
        <v>11</v>
      </c>
      <c r="E184" s="39">
        <v>3164</v>
      </c>
      <c r="F184" s="63">
        <v>3440</v>
      </c>
      <c r="G184" s="65">
        <v>55</v>
      </c>
      <c r="H184" s="65"/>
      <c r="I184" s="65">
        <f t="shared" si="10"/>
        <v>3495</v>
      </c>
    </row>
    <row r="185" spans="1:9" s="4" customFormat="1" ht="25.5">
      <c r="A185" s="34"/>
      <c r="B185" s="34">
        <v>85406</v>
      </c>
      <c r="C185" s="37"/>
      <c r="D185" s="40" t="s">
        <v>59</v>
      </c>
      <c r="E185" s="38" t="e">
        <f>SUM(#REF!)</f>
        <v>#REF!</v>
      </c>
      <c r="F185" s="62"/>
      <c r="G185" s="62">
        <f>SUM(G186:G191)</f>
        <v>3202</v>
      </c>
      <c r="H185" s="62">
        <f>SUM(H186:H191)</f>
        <v>1570</v>
      </c>
      <c r="I185" s="64">
        <f t="shared" si="10"/>
        <v>1632</v>
      </c>
    </row>
    <row r="186" spans="1:9" ht="15" outlineLevel="1">
      <c r="A186" s="31"/>
      <c r="B186" s="31"/>
      <c r="C186" s="32">
        <v>4010</v>
      </c>
      <c r="D186" s="36" t="s">
        <v>8</v>
      </c>
      <c r="E186" s="39">
        <v>318731</v>
      </c>
      <c r="F186" s="63">
        <f>372260+5400</f>
        <v>377660</v>
      </c>
      <c r="G186" s="65">
        <v>2178</v>
      </c>
      <c r="H186" s="65"/>
      <c r="I186" s="65">
        <f aca="true" t="shared" si="11" ref="I186:I191">F186+G186-H186</f>
        <v>379838</v>
      </c>
    </row>
    <row r="187" spans="1:9" ht="15" outlineLevel="1">
      <c r="A187" s="31"/>
      <c r="B187" s="31"/>
      <c r="C187" s="32">
        <v>4040</v>
      </c>
      <c r="D187" s="36" t="s">
        <v>9</v>
      </c>
      <c r="E187" s="39">
        <v>24106</v>
      </c>
      <c r="F187" s="63">
        <v>28910</v>
      </c>
      <c r="G187" s="65"/>
      <c r="H187" s="65">
        <v>980</v>
      </c>
      <c r="I187" s="65">
        <f t="shared" si="11"/>
        <v>27930</v>
      </c>
    </row>
    <row r="188" spans="1:9" ht="15" outlineLevel="1">
      <c r="A188" s="31"/>
      <c r="B188" s="31"/>
      <c r="C188" s="32">
        <v>4110</v>
      </c>
      <c r="D188" s="36" t="s">
        <v>45</v>
      </c>
      <c r="E188" s="39">
        <v>59958</v>
      </c>
      <c r="F188" s="63">
        <v>67720</v>
      </c>
      <c r="G188" s="65">
        <v>381</v>
      </c>
      <c r="H188" s="65"/>
      <c r="I188" s="65">
        <f t="shared" si="11"/>
        <v>68101</v>
      </c>
    </row>
    <row r="189" spans="1:9" ht="15" outlineLevel="1">
      <c r="A189" s="31"/>
      <c r="B189" s="31"/>
      <c r="C189" s="32">
        <v>4120</v>
      </c>
      <c r="D189" s="36" t="s">
        <v>11</v>
      </c>
      <c r="E189" s="39">
        <v>8305</v>
      </c>
      <c r="F189" s="63">
        <v>9830</v>
      </c>
      <c r="G189" s="65">
        <v>53</v>
      </c>
      <c r="H189" s="65"/>
      <c r="I189" s="65">
        <f t="shared" si="11"/>
        <v>9883</v>
      </c>
    </row>
    <row r="190" spans="1:9" ht="15" outlineLevel="1">
      <c r="A190" s="31"/>
      <c r="B190" s="31"/>
      <c r="C190" s="32">
        <v>4170</v>
      </c>
      <c r="D190" s="36" t="s">
        <v>65</v>
      </c>
      <c r="E190" s="39">
        <v>600</v>
      </c>
      <c r="F190" s="63">
        <f>1540+2000</f>
        <v>3540</v>
      </c>
      <c r="G190" s="65"/>
      <c r="H190" s="65">
        <v>590</v>
      </c>
      <c r="I190" s="65">
        <f t="shared" si="11"/>
        <v>2950</v>
      </c>
    </row>
    <row r="191" spans="1:9" ht="25.5" outlineLevel="1">
      <c r="A191" s="31"/>
      <c r="B191" s="31"/>
      <c r="C191" s="32">
        <v>4750</v>
      </c>
      <c r="D191" s="36" t="s">
        <v>80</v>
      </c>
      <c r="E191" s="39">
        <v>0</v>
      </c>
      <c r="F191" s="63">
        <v>1320</v>
      </c>
      <c r="G191" s="65">
        <v>590</v>
      </c>
      <c r="H191" s="65"/>
      <c r="I191" s="65">
        <f t="shared" si="11"/>
        <v>1910</v>
      </c>
    </row>
    <row r="192" spans="1:9" s="4" customFormat="1" ht="15.75">
      <c r="A192" s="34"/>
      <c r="B192" s="34">
        <v>85410</v>
      </c>
      <c r="C192" s="37"/>
      <c r="D192" s="40" t="s">
        <v>55</v>
      </c>
      <c r="E192" s="38">
        <f>SUM(E193:E196)</f>
        <v>427122</v>
      </c>
      <c r="F192" s="62"/>
      <c r="G192" s="62">
        <f>SUM(G193:G196)</f>
        <v>9273</v>
      </c>
      <c r="H192" s="62">
        <f>SUM(H193:H196)</f>
        <v>2076</v>
      </c>
      <c r="I192" s="64">
        <f aca="true" t="shared" si="12" ref="I192:I197">F192+G192-H192</f>
        <v>7197</v>
      </c>
    </row>
    <row r="193" spans="1:9" ht="15" outlineLevel="1">
      <c r="A193" s="31"/>
      <c r="B193" s="31"/>
      <c r="C193" s="32">
        <v>4010</v>
      </c>
      <c r="D193" s="36" t="s">
        <v>8</v>
      </c>
      <c r="E193" s="39">
        <v>334385</v>
      </c>
      <c r="F193" s="63">
        <v>439860</v>
      </c>
      <c r="G193" s="65">
        <v>6000</v>
      </c>
      <c r="H193" s="65"/>
      <c r="I193" s="65">
        <f t="shared" si="12"/>
        <v>445860</v>
      </c>
    </row>
    <row r="194" spans="1:9" ht="15" outlineLevel="1">
      <c r="A194" s="31"/>
      <c r="B194" s="31"/>
      <c r="C194" s="32">
        <v>4040</v>
      </c>
      <c r="D194" s="36" t="s">
        <v>9</v>
      </c>
      <c r="E194" s="39">
        <v>22548</v>
      </c>
      <c r="F194" s="63">
        <v>34740</v>
      </c>
      <c r="G194" s="65"/>
      <c r="H194" s="65">
        <v>2076</v>
      </c>
      <c r="I194" s="65">
        <f t="shared" si="12"/>
        <v>32664</v>
      </c>
    </row>
    <row r="195" spans="1:9" ht="15" outlineLevel="1">
      <c r="A195" s="31"/>
      <c r="B195" s="31"/>
      <c r="C195" s="32">
        <v>4110</v>
      </c>
      <c r="D195" s="36" t="s">
        <v>45</v>
      </c>
      <c r="E195" s="39">
        <v>61810</v>
      </c>
      <c r="F195" s="63">
        <v>80110</v>
      </c>
      <c r="G195" s="65">
        <f>2076+1050</f>
        <v>3126</v>
      </c>
      <c r="H195" s="65"/>
      <c r="I195" s="65">
        <f t="shared" si="12"/>
        <v>83236</v>
      </c>
    </row>
    <row r="196" spans="1:9" ht="15" outlineLevel="1">
      <c r="A196" s="31"/>
      <c r="B196" s="31"/>
      <c r="C196" s="32">
        <v>4120</v>
      </c>
      <c r="D196" s="36" t="s">
        <v>11</v>
      </c>
      <c r="E196" s="39">
        <v>8379</v>
      </c>
      <c r="F196" s="63">
        <v>11630</v>
      </c>
      <c r="G196" s="65">
        <v>147</v>
      </c>
      <c r="H196" s="65"/>
      <c r="I196" s="65">
        <f t="shared" si="12"/>
        <v>11777</v>
      </c>
    </row>
    <row r="197" spans="1:9" s="88" customFormat="1" ht="30">
      <c r="A197" s="85"/>
      <c r="B197" s="86">
        <v>85413</v>
      </c>
      <c r="C197" s="85"/>
      <c r="D197" s="86" t="s">
        <v>92</v>
      </c>
      <c r="E197" s="87" t="e">
        <f>SUM(#REF!)</f>
        <v>#REF!</v>
      </c>
      <c r="F197" s="87"/>
      <c r="G197" s="87">
        <f>SUM(G198:G200)</f>
        <v>276</v>
      </c>
      <c r="H197" s="87">
        <f>SUM(H198:H200)</f>
        <v>276</v>
      </c>
      <c r="I197" s="64">
        <f t="shared" si="12"/>
        <v>0</v>
      </c>
    </row>
    <row r="198" spans="1:9" ht="15" outlineLevel="1">
      <c r="A198" s="31"/>
      <c r="B198" s="31"/>
      <c r="C198" s="32">
        <v>4210</v>
      </c>
      <c r="D198" s="36" t="s">
        <v>5</v>
      </c>
      <c r="E198" s="39">
        <v>280967</v>
      </c>
      <c r="F198" s="65">
        <v>25322</v>
      </c>
      <c r="G198" s="65">
        <v>276</v>
      </c>
      <c r="H198" s="65"/>
      <c r="I198" s="65">
        <f aca="true" t="shared" si="13" ref="I198:I215">F198+G198-H198</f>
        <v>25598</v>
      </c>
    </row>
    <row r="199" spans="1:9" ht="15" outlineLevel="1">
      <c r="A199" s="31"/>
      <c r="B199" s="31"/>
      <c r="C199" s="32">
        <v>4300</v>
      </c>
      <c r="D199" s="36" t="s">
        <v>21</v>
      </c>
      <c r="E199" s="39">
        <v>8033</v>
      </c>
      <c r="F199" s="65">
        <v>99749</v>
      </c>
      <c r="G199" s="65"/>
      <c r="H199" s="65">
        <v>198</v>
      </c>
      <c r="I199" s="65">
        <f t="shared" si="13"/>
        <v>99551</v>
      </c>
    </row>
    <row r="200" spans="1:9" ht="15" outlineLevel="1">
      <c r="A200" s="31"/>
      <c r="B200" s="31"/>
      <c r="C200" s="32">
        <v>4430</v>
      </c>
      <c r="D200" s="36" t="s">
        <v>15</v>
      </c>
      <c r="E200" s="39">
        <v>510</v>
      </c>
      <c r="F200" s="65">
        <v>183</v>
      </c>
      <c r="G200" s="65"/>
      <c r="H200" s="65">
        <v>78</v>
      </c>
      <c r="I200" s="65">
        <f t="shared" si="13"/>
        <v>105</v>
      </c>
    </row>
    <row r="201" spans="1:9" s="4" customFormat="1" ht="15.75">
      <c r="A201" s="34"/>
      <c r="B201" s="34">
        <v>85415</v>
      </c>
      <c r="C201" s="37"/>
      <c r="D201" s="40" t="s">
        <v>56</v>
      </c>
      <c r="E201" s="35">
        <f>SUM(E202:E215)</f>
        <v>272398</v>
      </c>
      <c r="F201" s="62"/>
      <c r="G201" s="62">
        <f>SUM(G202:G215)</f>
        <v>12845</v>
      </c>
      <c r="H201" s="62">
        <f>SUM(H202:H215)</f>
        <v>12845</v>
      </c>
      <c r="I201" s="64">
        <f t="shared" si="13"/>
        <v>0</v>
      </c>
    </row>
    <row r="202" spans="1:9" s="1" customFormat="1" ht="38.25" outlineLevel="1">
      <c r="A202" s="31"/>
      <c r="B202" s="31"/>
      <c r="C202" s="32">
        <v>2319</v>
      </c>
      <c r="D202" s="36" t="s">
        <v>57</v>
      </c>
      <c r="E202" s="33">
        <v>112407</v>
      </c>
      <c r="F202" s="63">
        <v>31381</v>
      </c>
      <c r="G202" s="63">
        <v>1</v>
      </c>
      <c r="H202" s="63"/>
      <c r="I202" s="65">
        <f t="shared" si="13"/>
        <v>31382</v>
      </c>
    </row>
    <row r="203" spans="1:9" s="1" customFormat="1" ht="15" outlineLevel="1">
      <c r="A203" s="31"/>
      <c r="B203" s="31"/>
      <c r="C203" s="32">
        <v>4128</v>
      </c>
      <c r="D203" s="36" t="s">
        <v>11</v>
      </c>
      <c r="E203" s="39">
        <v>1175</v>
      </c>
      <c r="F203" s="63">
        <v>1514</v>
      </c>
      <c r="G203" s="65">
        <v>1</v>
      </c>
      <c r="H203" s="65"/>
      <c r="I203" s="65">
        <f t="shared" si="13"/>
        <v>1515</v>
      </c>
    </row>
    <row r="204" spans="1:9" s="1" customFormat="1" ht="15" outlineLevel="1">
      <c r="A204" s="31"/>
      <c r="B204" s="31"/>
      <c r="C204" s="32">
        <v>4218</v>
      </c>
      <c r="D204" s="36" t="s">
        <v>5</v>
      </c>
      <c r="E204" s="39">
        <v>70477</v>
      </c>
      <c r="F204" s="63">
        <v>48995</v>
      </c>
      <c r="G204" s="65"/>
      <c r="H204" s="65">
        <v>6553</v>
      </c>
      <c r="I204" s="65">
        <f t="shared" si="13"/>
        <v>42442</v>
      </c>
    </row>
    <row r="205" spans="1:9" s="1" customFormat="1" ht="15" outlineLevel="1">
      <c r="A205" s="31"/>
      <c r="B205" s="31"/>
      <c r="C205" s="32">
        <v>4219</v>
      </c>
      <c r="D205" s="36" t="s">
        <v>5</v>
      </c>
      <c r="E205" s="39">
        <v>33076</v>
      </c>
      <c r="F205" s="63">
        <v>23001</v>
      </c>
      <c r="G205" s="65"/>
      <c r="H205" s="65">
        <v>3074</v>
      </c>
      <c r="I205" s="65">
        <f t="shared" si="13"/>
        <v>19927</v>
      </c>
    </row>
    <row r="206" spans="1:9" s="1" customFormat="1" ht="15" outlineLevel="1">
      <c r="A206" s="31"/>
      <c r="B206" s="31"/>
      <c r="C206" s="32">
        <v>4210</v>
      </c>
      <c r="D206" s="36" t="s">
        <v>5</v>
      </c>
      <c r="E206" s="39"/>
      <c r="F206" s="63"/>
      <c r="G206" s="65">
        <v>150</v>
      </c>
      <c r="H206" s="65"/>
      <c r="I206" s="65">
        <f t="shared" si="13"/>
        <v>150</v>
      </c>
    </row>
    <row r="207" spans="1:9" s="1" customFormat="1" ht="15" outlineLevel="1">
      <c r="A207" s="31"/>
      <c r="B207" s="31"/>
      <c r="C207" s="32">
        <v>4278</v>
      </c>
      <c r="D207" s="36" t="s">
        <v>19</v>
      </c>
      <c r="E207" s="39">
        <v>2586</v>
      </c>
      <c r="F207" s="63">
        <v>2086</v>
      </c>
      <c r="G207" s="65"/>
      <c r="H207" s="65">
        <v>2086</v>
      </c>
      <c r="I207" s="65">
        <f t="shared" si="13"/>
        <v>0</v>
      </c>
    </row>
    <row r="208" spans="1:9" s="1" customFormat="1" ht="15" outlineLevel="1">
      <c r="A208" s="31"/>
      <c r="B208" s="31"/>
      <c r="C208" s="32">
        <v>4279</v>
      </c>
      <c r="D208" s="36" t="s">
        <v>19</v>
      </c>
      <c r="E208" s="39">
        <v>1214</v>
      </c>
      <c r="F208" s="63">
        <v>979</v>
      </c>
      <c r="G208" s="65"/>
      <c r="H208" s="65">
        <v>979</v>
      </c>
      <c r="I208" s="65">
        <f t="shared" si="13"/>
        <v>0</v>
      </c>
    </row>
    <row r="209" spans="1:9" s="1" customFormat="1" ht="15" outlineLevel="1">
      <c r="A209" s="31"/>
      <c r="B209" s="31"/>
      <c r="C209" s="32">
        <v>4308</v>
      </c>
      <c r="D209" s="36" t="s">
        <v>21</v>
      </c>
      <c r="E209" s="39">
        <v>35021</v>
      </c>
      <c r="F209" s="63">
        <v>16766</v>
      </c>
      <c r="G209" s="65">
        <v>2</v>
      </c>
      <c r="H209" s="65"/>
      <c r="I209" s="65">
        <f t="shared" si="13"/>
        <v>16768</v>
      </c>
    </row>
    <row r="210" spans="1:9" s="1" customFormat="1" ht="15" outlineLevel="1">
      <c r="A210" s="31"/>
      <c r="B210" s="31"/>
      <c r="C210" s="32">
        <v>4309</v>
      </c>
      <c r="D210" s="36" t="s">
        <v>21</v>
      </c>
      <c r="E210" s="39">
        <v>16442</v>
      </c>
      <c r="F210" s="63">
        <v>7875</v>
      </c>
      <c r="G210" s="65"/>
      <c r="H210" s="65">
        <v>2</v>
      </c>
      <c r="I210" s="65">
        <f t="shared" si="13"/>
        <v>7873</v>
      </c>
    </row>
    <row r="211" spans="1:9" s="1" customFormat="1" ht="25.5" outlineLevel="1">
      <c r="A211" s="31"/>
      <c r="B211" s="31"/>
      <c r="C211" s="32">
        <v>4440</v>
      </c>
      <c r="D211" s="36" t="s">
        <v>16</v>
      </c>
      <c r="E211" s="39"/>
      <c r="F211" s="65">
        <v>1609</v>
      </c>
      <c r="G211" s="89"/>
      <c r="H211" s="89">
        <v>150</v>
      </c>
      <c r="I211" s="65">
        <f t="shared" si="13"/>
        <v>1459</v>
      </c>
    </row>
    <row r="212" spans="1:9" s="1" customFormat="1" ht="25.5" outlineLevel="1">
      <c r="A212" s="31"/>
      <c r="B212" s="31"/>
      <c r="C212" s="32">
        <v>4748</v>
      </c>
      <c r="D212" s="46" t="s">
        <v>79</v>
      </c>
      <c r="E212" s="39"/>
      <c r="F212" s="63">
        <v>7704</v>
      </c>
      <c r="G212" s="89">
        <v>1</v>
      </c>
      <c r="I212" s="65">
        <f t="shared" si="13"/>
        <v>7705</v>
      </c>
    </row>
    <row r="213" spans="1:9" s="1" customFormat="1" ht="25.5" outlineLevel="1">
      <c r="A213" s="31"/>
      <c r="B213" s="31"/>
      <c r="C213" s="32">
        <v>4749</v>
      </c>
      <c r="D213" s="46" t="s">
        <v>79</v>
      </c>
      <c r="E213" s="39"/>
      <c r="F213" s="63">
        <v>3618</v>
      </c>
      <c r="G213" s="65"/>
      <c r="H213" s="65">
        <v>1</v>
      </c>
      <c r="I213" s="65">
        <f t="shared" si="13"/>
        <v>3617</v>
      </c>
    </row>
    <row r="214" spans="1:9" s="1" customFormat="1" ht="25.5" outlineLevel="1">
      <c r="A214" s="34"/>
      <c r="B214" s="34"/>
      <c r="C214" s="32">
        <v>4758</v>
      </c>
      <c r="D214" s="46" t="s">
        <v>80</v>
      </c>
      <c r="E214" s="33"/>
      <c r="F214" s="63">
        <v>3680</v>
      </c>
      <c r="G214" s="65">
        <v>8635</v>
      </c>
      <c r="H214" s="65"/>
      <c r="I214" s="65">
        <f t="shared" si="13"/>
        <v>12315</v>
      </c>
    </row>
    <row r="215" spans="1:9" s="1" customFormat="1" ht="25.5" outlineLevel="1">
      <c r="A215" s="34"/>
      <c r="B215" s="34"/>
      <c r="C215" s="32">
        <v>4759</v>
      </c>
      <c r="D215" s="46" t="s">
        <v>80</v>
      </c>
      <c r="E215" s="33"/>
      <c r="F215" s="63">
        <v>1727</v>
      </c>
      <c r="G215" s="63">
        <v>4055</v>
      </c>
      <c r="H215" s="63"/>
      <c r="I215" s="65">
        <f t="shared" si="13"/>
        <v>5782</v>
      </c>
    </row>
    <row r="216" spans="1:9" s="4" customFormat="1" ht="15.75">
      <c r="A216" s="34"/>
      <c r="B216" s="34">
        <v>85495</v>
      </c>
      <c r="C216" s="37"/>
      <c r="D216" s="40" t="s">
        <v>26</v>
      </c>
      <c r="E216" s="38" t="e">
        <f>SUM(#REF!)</f>
        <v>#REF!</v>
      </c>
      <c r="F216" s="62">
        <f>SUM(F217:F219)</f>
        <v>0</v>
      </c>
      <c r="G216" s="62">
        <f>SUM(G217:G219)</f>
        <v>3389</v>
      </c>
      <c r="H216" s="62">
        <f>SUM(H217:H219)</f>
        <v>0</v>
      </c>
      <c r="I216" s="64">
        <f>F216+G216-H216</f>
        <v>3389</v>
      </c>
    </row>
    <row r="217" spans="1:9" s="22" customFormat="1" ht="15" outlineLevel="1">
      <c r="A217" s="28"/>
      <c r="B217" s="28"/>
      <c r="C217" s="50">
        <v>4010</v>
      </c>
      <c r="D217" s="46" t="s">
        <v>8</v>
      </c>
      <c r="E217" s="39">
        <v>134602</v>
      </c>
      <c r="F217" s="63"/>
      <c r="G217" s="65">
        <v>2816</v>
      </c>
      <c r="H217" s="65"/>
      <c r="I217" s="65">
        <f>F217+G217-H217</f>
        <v>2816</v>
      </c>
    </row>
    <row r="218" spans="1:9" s="22" customFormat="1" ht="15" outlineLevel="1">
      <c r="A218" s="28"/>
      <c r="B218" s="28"/>
      <c r="C218" s="50">
        <v>4110</v>
      </c>
      <c r="D218" s="46" t="s">
        <v>45</v>
      </c>
      <c r="E218" s="39">
        <v>23973</v>
      </c>
      <c r="F218" s="63"/>
      <c r="G218" s="65">
        <v>504</v>
      </c>
      <c r="H218" s="65"/>
      <c r="I218" s="65">
        <f>F218+G218-H218</f>
        <v>504</v>
      </c>
    </row>
    <row r="219" spans="1:9" s="22" customFormat="1" ht="15" outlineLevel="1">
      <c r="A219" s="28"/>
      <c r="B219" s="28"/>
      <c r="C219" s="50">
        <v>4120</v>
      </c>
      <c r="D219" s="46" t="s">
        <v>11</v>
      </c>
      <c r="E219" s="39">
        <v>3448</v>
      </c>
      <c r="F219" s="63"/>
      <c r="G219" s="65">
        <v>69</v>
      </c>
      <c r="H219" s="65"/>
      <c r="I219" s="65">
        <f>F219+G219-H219</f>
        <v>69</v>
      </c>
    </row>
    <row r="220" spans="1:9" s="14" customFormat="1" ht="15.75">
      <c r="A220" s="28"/>
      <c r="B220" s="28"/>
      <c r="C220" s="29"/>
      <c r="D220" s="41" t="s">
        <v>29</v>
      </c>
      <c r="E220" s="30" t="e">
        <f>SUM(#REF!+#REF!+E7+E15+E19+E26+#REF!+#REF!+E45+#REF!+#REF!+#REF!+#REF!+E179+#REF!+#REF!)</f>
        <v>#REF!</v>
      </c>
      <c r="F220" s="84">
        <f>F7+F15+F19+F26+F45+F97+F100+F159+F179</f>
        <v>0</v>
      </c>
      <c r="G220" s="84">
        <f>G7+G15+G19+G26+G45+G97+G100+G159+G179</f>
        <v>2481628</v>
      </c>
      <c r="H220" s="84">
        <f>H7+H15+H19+H26+H45+H97+H100+H159+H179</f>
        <v>1040324</v>
      </c>
      <c r="I220" s="61">
        <f>F220+G220-H220</f>
        <v>1441304</v>
      </c>
    </row>
    <row r="221" spans="1:9" s="14" customFormat="1" ht="15">
      <c r="A221" s="9"/>
      <c r="B221" s="9"/>
      <c r="C221" s="11"/>
      <c r="D221" s="20"/>
      <c r="E221" s="25"/>
      <c r="F221" s="74"/>
      <c r="G221" s="59"/>
      <c r="H221" s="59"/>
      <c r="I221" s="59"/>
    </row>
  </sheetData>
  <printOptions/>
  <pageMargins left="0.5905511811023623" right="0.5905511811023623" top="0.5905511811023623" bottom="0.5905511811023623" header="0.5118110236220472" footer="0.35433070866141736"/>
  <pageSetup horizontalDpi="600" verticalDpi="6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23.625" style="0" customWidth="1"/>
    <col min="5" max="5" width="9.00390625" style="0" bestFit="1" customWidth="1"/>
    <col min="6" max="6" width="9.625" style="0" bestFit="1" customWidth="1"/>
    <col min="7" max="7" width="16.125" style="2" customWidth="1"/>
  </cols>
  <sheetData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8" sqref="I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starostwo</cp:lastModifiedBy>
  <cp:lastPrinted>2007-10-18T07:28:06Z</cp:lastPrinted>
  <dcterms:created xsi:type="dcterms:W3CDTF">2002-09-13T05:51:01Z</dcterms:created>
  <dcterms:modified xsi:type="dcterms:W3CDTF">2007-10-18T07:28:10Z</dcterms:modified>
  <cp:category/>
  <cp:version/>
  <cp:contentType/>
  <cp:contentStatus/>
</cp:coreProperties>
</file>