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70" windowWidth="10920" windowHeight="7320" activeTab="0"/>
  </bookViews>
  <sheets>
    <sheet name="MIENIE POWIATU" sheetId="1" r:id="rId1"/>
    <sheet name="Arkusz1" sheetId="2" r:id="rId2"/>
    <sheet name="Arkusz2" sheetId="3" r:id="rId3"/>
  </sheets>
  <externalReferences>
    <externalReference r:id="rId6"/>
  </externalReferences>
  <definedNames/>
  <calcPr fullCalcOnLoad="1" fullPrecision="0"/>
</workbook>
</file>

<file path=xl/sharedStrings.xml><?xml version="1.0" encoding="utf-8"?>
<sst xmlns="http://schemas.openxmlformats.org/spreadsheetml/2006/main" count="267" uniqueCount="113">
  <si>
    <t>WARTOŚĆ  MAJĄTKU  POWIATU  W  UKŁADZIE  PORÓWNAWCZYM,   DOCHODY  Z  MIENIA  POWIATU według  stanu  na  dzień  31-12-2008</t>
  </si>
  <si>
    <t xml:space="preserve">Zwiększenia :zakupiono zestaw komputerowy o wartości 2.002,-, ostrzałkę do  noży - 329,-, zestaw nagłośnieniowy 4.167,-. W ramach pomocy dydaktycznych zakupiono :projektor 2.378,-, bindownicę i laminator - 854,-,sprzęt sportowy  2.515,-, kuchenkę elektryczną - 1.379 ,- . Zakupiono również meble i drobne wyposażenie o wartości ogólnej - 5.125,-. Zakupiono książki do biblioteki szkolnej 189,- oraz program antywirusowy - 365,-                            </t>
  </si>
  <si>
    <t xml:space="preserve">Zwiększenia: zakupiono zestaw komputerowy oraz 3 UPS-y o wartości ogólnej 4.036,- .Zakupiono aparat telefoniczny - 129,- i kamerę 1.154,-. Zakupiono w ramach pomocy dydaktycznych instrumenty muzyczne tj. saksofony z ustnikami, akordeony, flety , trąbka,, pianina, gitare, fortepian,taboret do perkusji,pulpity do nut- ogólna wartość instrumentów muzycznych wyniosła  58.520,-. Szkoła zakupiła wyposażenie tj. regały, szafy, tablice,stół konferencyjny oraz krzesła i wieszaki o wartości ogółem 12.892,- .Zakupiono  program cenzurka 215,- oraz pakiet programu Office 670,-                              </t>
  </si>
  <si>
    <t>4). Nakłady inwestycyjne w zespole szkół w Gronowie, na które utworzono środki niewygasające do realizacji w 2009r.- 59.085zł.</t>
  </si>
  <si>
    <t>Wyszczególnienie</t>
  </si>
  <si>
    <t>I</t>
  </si>
  <si>
    <t>Grupa 0 grunty</t>
  </si>
  <si>
    <t>II</t>
  </si>
  <si>
    <t>Grupa 2 obiekty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</si>
  <si>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</si>
  <si>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</si>
  <si>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</si>
  <si>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</si>
  <si>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</si>
  <si>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</si>
  <si>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</si>
  <si>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</si>
  <si>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</si>
  <si>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</si>
  <si>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Zespół Szkół Specjalnych w Chełmży</t>
  </si>
  <si>
    <t>XIII</t>
  </si>
  <si>
    <t>Powiatowe Centrum Pomocy Rodzinie</t>
  </si>
  <si>
    <t xml:space="preserve"> </t>
  </si>
  <si>
    <t>Powiatowy Zarząd Dróg</t>
  </si>
  <si>
    <t>Powiatowy Urząd Pracy dla Powiatu Toruńskiego w Toruniu</t>
  </si>
  <si>
    <t>Wartości niemat. I praw.</t>
  </si>
  <si>
    <t>XIV</t>
  </si>
  <si>
    <t>XV</t>
  </si>
  <si>
    <t>Placówka Opiekuńczo Wychowawcza   w Głuchowie</t>
  </si>
  <si>
    <t>Razem</t>
  </si>
  <si>
    <t>OGÓŁEM</t>
  </si>
  <si>
    <t>Starostwo Powiatowe w Toruniu</t>
  </si>
  <si>
    <t>wartość udziałów w Spółdzielni Grup Produc. - TOROL</t>
  </si>
  <si>
    <t>Szpital Powiatowy Sp. z o.o.</t>
  </si>
  <si>
    <t>Grupa 0 grunty - Zelgno</t>
  </si>
  <si>
    <t>Grupa 0 grunty - Chełmża ZOZ</t>
  </si>
  <si>
    <t>RAZEM SZKOŁY</t>
  </si>
  <si>
    <t>RAZEM DPS</t>
  </si>
  <si>
    <t>Poradnia Psychologiczno-Pedagogiczna w Chełmży</t>
  </si>
  <si>
    <t>DPS w Browinie</t>
  </si>
  <si>
    <t>DPS w  Wielkiej Nieszawce</t>
  </si>
  <si>
    <t>DPS  w  Pigży</t>
  </si>
  <si>
    <t>Lp.</t>
  </si>
  <si>
    <t>Zespół Szkół -  CKU w Gronowie</t>
  </si>
  <si>
    <t>XVI</t>
  </si>
  <si>
    <t>POWIATOWY INSPEKTORAT NADZORU BUDOWLANEGO W TORUNIU</t>
  </si>
  <si>
    <t>Zespół Szkół  w Chełmży</t>
  </si>
  <si>
    <t>Powiatowy Ośrodek Dokumentacji Geodezyjnej i Kartograficznej - Gospodarstwo Pomocnicze Starostwo Powiatowe</t>
  </si>
  <si>
    <t>II A</t>
  </si>
  <si>
    <t>Prawo wieczystego użytkowania gruntów</t>
  </si>
  <si>
    <t>dochody z majątku rzeczowego</t>
  </si>
  <si>
    <t xml:space="preserve">dochody z majątku finansowego </t>
  </si>
  <si>
    <t>DPS w Dobrzejewicach</t>
  </si>
  <si>
    <t xml:space="preserve">Załącznik  nr  10  do  uchwały  Zarządu  Powiatu  Toruńskiego </t>
  </si>
  <si>
    <t>19.936,-</t>
  </si>
  <si>
    <t>DPS wielka Nieszawka</t>
  </si>
  <si>
    <t>Prawo wieczystego użytkowania gruntu</t>
  </si>
  <si>
    <t>5.092zł</t>
  </si>
  <si>
    <t>Poradnia Psychologiczno - Pedagogiczna w Chełmży</t>
  </si>
  <si>
    <t>Zmiana wartości brutto w roku 2007</t>
  </si>
  <si>
    <t>Wartość wg stanu na dzień 31-12-2007  netto</t>
  </si>
  <si>
    <t>Grupa 0 grunty Toruń</t>
  </si>
  <si>
    <t>Grunty 0 -  Lubicz Dolny</t>
  </si>
  <si>
    <t xml:space="preserve"> - Krobia</t>
  </si>
  <si>
    <t xml:space="preserve"> - Zajączkowo</t>
  </si>
  <si>
    <t xml:space="preserve"> - Kuczwały</t>
  </si>
  <si>
    <t xml:space="preserve"> - Warszewice</t>
  </si>
  <si>
    <t xml:space="preserve"> - Osówka</t>
  </si>
  <si>
    <t xml:space="preserve"> - Zarośla Cienkie</t>
  </si>
  <si>
    <t xml:space="preserve"> - Łążynek</t>
  </si>
  <si>
    <t xml:space="preserve"> - Łubianka</t>
  </si>
  <si>
    <t>Grupa 1 budynki i lokale</t>
  </si>
  <si>
    <t>Grupa 3 kotły i maszyny</t>
  </si>
  <si>
    <t>Grupa 4 maszyny i urządzenia ogólnego zastosowania</t>
  </si>
  <si>
    <t>Grupa 5 urządzenia specjalistyczne</t>
  </si>
  <si>
    <t>Grupa 6 urządzenia techniczne</t>
  </si>
  <si>
    <t>Grupa 7 środki  transportu</t>
  </si>
  <si>
    <t xml:space="preserve">Grupa 8 narzędzia, przyrządy i wyposażenie </t>
  </si>
  <si>
    <t>Wartości niematerialne i prawne</t>
  </si>
  <si>
    <t xml:space="preserve"> - Liznowo</t>
  </si>
  <si>
    <t xml:space="preserve">Grupa 0 grunty- ew. w Starostwie Powiatowym - przejęte grunty pod drogi publiczne </t>
  </si>
  <si>
    <t>Grupa 0 grunty Toruń ul. Polna</t>
  </si>
  <si>
    <t>Grupa 0 grunty Mała Grzywna</t>
  </si>
  <si>
    <t>zwiększenie udziałow w Szpitalu Powiatowym w Chełmży Spółka z o.o. - finansowane z kredytu bankowego</t>
  </si>
  <si>
    <t>Wartość wg stanu na dzień 31-12-2008  netto</t>
  </si>
  <si>
    <t xml:space="preserve"> dochody z mienia powiatu na dzień 31-12-2008</t>
  </si>
  <si>
    <t>Majątek wyłączono z załącznika, nie stanowi on własności Powiatu Toruńskiego</t>
  </si>
  <si>
    <t>Wartość wg stanu na dzień 31-12-2007  brutto</t>
  </si>
  <si>
    <t>Wartość wg stanu na dzień 31-12- 2008 brutto</t>
  </si>
  <si>
    <t xml:space="preserve">Realizacja inwestycji  i  zakupów  inwestycyjnych wpływających  na  zmianę  wartości  majątku  w 2008 r.                            </t>
  </si>
  <si>
    <t>w  sprawie  wykonania  budżetu  Powiatu  Toruńskiego  za  rok  2008</t>
  </si>
  <si>
    <t>Szkoła Muzyczna I Stopnia w Chełmży</t>
  </si>
  <si>
    <r>
      <t>Zwiększenia:</t>
    </r>
    <r>
      <rPr>
        <sz val="10"/>
        <rFont val="Times New Roman"/>
        <family val="1"/>
      </rPr>
      <t xml:space="preserve"> zakupiono sprzęt komputerowy -3.500 zł, pozostały sprzęt - 512 zł, oprogramowanie dla geodetów - 750zł.</t>
    </r>
  </si>
  <si>
    <r>
      <t>Zwiększenia:</t>
    </r>
    <r>
      <rPr>
        <sz val="10"/>
        <rFont val="Times New Roman"/>
        <family val="1"/>
      </rPr>
      <t xml:space="preserve"> Szkoła otrzymała  dokument PT  ze Starostwa Powiatowego w Toruniu zwiększający wartość budynku szkoły o kwotę 279.442,- w związku z zakończeniem inwestycji dobudowy węzła sanitarnego.W ramach wydatków inwestycyjnych zakupiono urządzenie wielofunkcyjne oraz zestaw komputerowy do użytku księgowości o wartości 1.099,-.oraz  dwa zestawy komputerowe i monitor z wydatków bieżących o wartości      3.815,-. Zakupiono w ramach pomocy dydaktycznych laptopy  - wartość 8.344,-, ekran - 1.318,-, radiomagnetofon 358,-, telewizor 1.299,-, odtwarzacz DVD 539,-, projektory 6.717,-. Z wydatków bieżących zakupiono: aparaty telefoniczne - 369,-, dzwonek elektroniczny 598,-,, niszczarkę - 1.043,-, odkurzacz 958,-,sprzęt sportowy  1.257,-. Zakupiono meble i drobne wyposażenie o wartości lącznej 18.239,-. Zakupiono książki do biblioteki szkolnej o wartości 4.443,-. Szkoła otrzymała  na podstawie protokołu zdawczo-odbiorczego z EFS książki o wartości -2.471,-. Zakupiono pakiety programu Office - 1825,-.</t>
    </r>
  </si>
  <si>
    <r>
      <t>Zwiększenia:</t>
    </r>
    <r>
      <rPr>
        <sz val="10"/>
        <rFont val="Times New Roman"/>
        <family val="1"/>
      </rPr>
      <t xml:space="preserve"> dokumentacja i modernizacja łazienek dla osób niepełnosprawnych/roboty związane z osiągnięciem standaryzacji/- 120.217zł montarz reduktora ciśnienia wody - 6.999zł, zakup centrali telefonicznej - 7.497zł, zakup urządzeń do kuchni /mięsiarka i szatkownica/ -9.665zł.Pozostałe wyposażenie  finansowane z bieżacych wydatków budżetu: 40.296zł.</t>
    </r>
  </si>
  <si>
    <r>
      <t>Zmniejszenia:</t>
    </r>
    <r>
      <rPr>
        <sz val="10"/>
        <rFont val="Times New Roman"/>
        <family val="1"/>
      </rPr>
      <t xml:space="preserve"> Likwidacja środków trwałych -40.090</t>
    </r>
  </si>
  <si>
    <r>
      <t>zwiększenia:</t>
    </r>
    <r>
      <rPr>
        <sz val="10"/>
        <rFont val="Times New Roman"/>
        <family val="1"/>
      </rPr>
      <t xml:space="preserve"> dostosowanie łazienek dla osób niepełnosprawnych - 5.404,zł , dostosowanie pomieszczeń dla osób niepełnosprawnych 58.796zł, zakup zmywarki do kuchni DPS- 7.019zł ) , zakup wyposażenia  21.640zł)   </t>
    </r>
  </si>
  <si>
    <r>
      <t xml:space="preserve">zmniejszenia:  </t>
    </r>
    <r>
      <rPr>
        <sz val="10"/>
        <rFont val="Times New Roman"/>
        <family val="1"/>
      </rPr>
      <t>likwidacja wyposażenia  47.025zł</t>
    </r>
  </si>
  <si>
    <r>
      <t>Zwiększenia:</t>
    </r>
    <r>
      <rPr>
        <sz val="10"/>
        <rFont val="Times New Roman"/>
        <family val="1"/>
      </rPr>
      <t xml:space="preserve">Modernizacja Budynku nr 1.038.658zł zakup 2 szt wind 387.503zł, instalacja.p.poż 22 000zł, wanna,laser fotel, zmywarki 44.853zł, pozostałe wyposażenie 102.922zł . Gospodarstwo pomocnicze: zakup naświetlacza do jaj - 2198zł, młynek koloidowy 2.800zł, krajalnica 1.965zł, komputer 1.342zł, wyposażenie biura 1.401zł , inne - 493zł.  </t>
    </r>
  </si>
  <si>
    <r>
      <t xml:space="preserve">Zmniejszenia: </t>
    </r>
    <r>
      <rPr>
        <sz val="10"/>
        <rFont val="Times New Roman"/>
        <family val="1"/>
      </rPr>
      <t>likwidacja komputera i monitora 5.348zł oraz pozostałego wyposażenia  26.299zł</t>
    </r>
  </si>
  <si>
    <r>
      <t xml:space="preserve">Zwiększenia: </t>
    </r>
    <r>
      <rPr>
        <sz val="10"/>
        <rFont val="Times New Roman"/>
        <family val="1"/>
      </rPr>
      <t xml:space="preserve">zakup 2 zest.komputerowych (księgowość, ŚDS) 5362,-; zmywarka do naczyń ŚDS 6975,-; wypos. ŚDS (kuchenka elektr., kuchenka mikrof., aparat cyfrowy, mikser ręczny, telewizor, ciśnieniomierz, drukarka, niszczarka) 4918,-; krzesła ŚDS 5040,- ; sprzęt do prac.stol.ŚDS 1037,-; szafa na dokumenty 1713,-; rolety ŚDS 1950,-;akcesoria do ćw.ŚDS 965,-; wypos.pokoi mieszk. 2185,-; szlifierka stoł. 188,-; podg.wody do domków w Osieku 588,-; pościel dla mieszk.2062,-; wykł.podłogowe 1810,-; domofon do bramy wj. 1073,-; zakup sprzętu (niszczarek, zasilaczy USB, drukarki i DVD) 2963,-;                                                                          </t>
    </r>
    <r>
      <rPr>
        <b/>
        <u val="single"/>
        <sz val="10"/>
        <rFont val="Times New Roman"/>
        <family val="1"/>
      </rPr>
      <t>Zmniejszenia:</t>
    </r>
    <r>
      <rPr>
        <sz val="10"/>
        <rFont val="Times New Roman"/>
        <family val="1"/>
      </rPr>
      <t xml:space="preserve">                                                                   wyksięgowanie ze stanu środków poddanych kasacji (lodówki 2 szt.,kosiarka,kuchenka elektr.,kuchenka mikrof.,zmywarka,aparaty telef.,odkurzacze 2szt.,drukarka, spalarka do igieł, maszyna do pisania, sterylizatorNYSA, i inne) 28891,-; wyksięgowanie ze stanu uszkodzonego strugu stołowego 685,-</t>
    </r>
  </si>
  <si>
    <r>
      <t xml:space="preserve"> Zwiększenia:1). </t>
    </r>
    <r>
      <rPr>
        <sz val="10"/>
        <rFont val="Times New Roman"/>
        <family val="1"/>
      </rPr>
      <t>Wprowadzono do ewidencji wykupione grunty pod drogi publiczne w Liznowie - 9.680zł, wprowadzono do ewidencji przekazane z  GDDKiA ( z wyceną) grunty pod zabudowaną nieruchomości w Małej Grzywnie - 58.800zł oraz w Toruniu - 26.012zł      grupa 2 - protokoły przekazania-przejęcia - budowa chodników (Gmina Lubicz - 75.378 zł, Gmina Zławieś Wielka - 215.020 zł, Gmina Czernikowo - 220.351 zł, Gmina Łysomice - 181.674, Gmina Obrowo - 289.091 zł, Gmina Chełmża - 44.276 zł, Gmina M.Chełmża - 15.048 zł, zakup materiałów do budowy chodników - 299.738 zł, przebudowa mostu w m.Kijaszkowo - 969.714 zł, remont z budową drogi rowerowej na ul. Lipowej w Łysomicach - 399.948 zł, opracowanie koncepcji budowy dróg rowerowych - 64.000 zł, studium wykonalności - 13.176 zł; grupa 4 - zakup 2 zestawów komputerowych - 3.902 zł (wydatki bieżące); grupa 5 - głowica bijakowa i sekator - 34.990 zł (PFOŚ i GW); grupa 7 - przyczepa lekka NEPTUN z nadstawką - 3.710 zł (zakupy inwestycyjne); grupa 8 - zakup m.in. kompresora olejowego, niszczarki, drogomierza - 1.526 zł (wydatki bieżące), garaży blaszanych - 6.222 zł (zakupy inwestycyjne). Likwidacja składników majątkowych: grupa 4 - 5.414 zł, grupa 6 - 6.117 zł, grupa 8 - 8.461 zł (protokoły Komisji likwidacyjnej).</t>
    </r>
  </si>
  <si>
    <r>
      <t xml:space="preserve">Zwiększenia: </t>
    </r>
    <r>
      <rPr>
        <sz val="10"/>
        <rFont val="Times New Roman"/>
        <family val="1"/>
      </rPr>
      <t>Otrzymano od PUP w Chełmży dokument PT zwiększający wartość budynku na kwotę 8 418,-. Zakupiono laptopy oraz zestawy komputerowe  służącze do badań logopedycznych i psychologicznych w ramach dotacji oraz z bieżących środków - wartość zakupionego sprzętu 15 006,-, oprogramowanie do terapii słuchowej  - 1 899,-.Zakupiono telefax o wartości 904,-.Zakupiono testy psychologiczne i logopedyczne  o wartości 6 124,-, niszczarkę  324,-, dostawkę do biurka 170,- laminator 289,-.</t>
    </r>
  </si>
  <si>
    <r>
      <t xml:space="preserve">Zwiększenia: </t>
    </r>
    <r>
      <rPr>
        <sz val="10"/>
        <rFont val="Times New Roman"/>
        <family val="1"/>
      </rPr>
      <t>Zakup kserokopiarki i mebli ze środków PFRON - 15.901zł. Zakup sprzętu komputerowego z oprogramowaniem, 2 drukarek, aparatu do mierzenia ciśnienia oraz mebli ze środków PZdsOoN - 16.019 zł. Zakup 2 aparatów telefonicznych, niszczarki, drabiny oraz odkurzacza ze środków własnych - 1.137zł.</t>
    </r>
  </si>
  <si>
    <r>
      <t xml:space="preserve"> Zwiększenia:</t>
    </r>
    <r>
      <rPr>
        <sz val="10"/>
        <rFont val="Times New Roman"/>
        <family val="1"/>
      </rPr>
      <t xml:space="preserve"> 98.021zł - w tym zakupy inwestycyjne - 18.500 ( pralnica, zmywarka )  Pozostałe - wyposażenie w meble, sprzęt AGD, wyposażenie świetlic, gabinetów terapeutycznych )                                           </t>
    </r>
  </si>
  <si>
    <r>
      <t>Zmniejszenia:</t>
    </r>
    <r>
      <rPr>
        <sz val="10"/>
        <rFont val="Times New Roman"/>
        <family val="1"/>
      </rPr>
      <t xml:space="preserve"> 10.601zł - likwidacja zużytego sprzętu AGD, zniszczone łóżka, meble pokojowe </t>
    </r>
  </si>
  <si>
    <r>
      <t>Zwiększenia:</t>
    </r>
    <r>
      <rPr>
        <sz val="10"/>
        <rFont val="Times New Roman"/>
        <family val="1"/>
      </rPr>
      <t xml:space="preserve"> 497.350zł; zakup zestawów komputerowych, drukarek, serwerów, cyfrowego urządzenia wielofunkcyjnego, rozbudowa sieci komputerowej w Chełmży finansowanych z Funduszu Pracy na rozwój systemu informatycznego - 269.535zł, zakup z Funduszu Pracy telewizorów, klimatyzatora, monitoringu - 43.197zł,  zakup pozostałych środków trwałych tj. wyposażenia z Funduszu Pracy  -106.386 zł , zakup wyposażenia w ramach programu 6.1.2 współfinansowanego z EFS - 61.839zł, zakupy ze środków PFRON - 8.649zł,  realizacja inwestycji w obcym środku trwałym - 7.744zł</t>
    </r>
  </si>
  <si>
    <r>
      <t>Zwiększenie wartości niematerialnych i prawnych:</t>
    </r>
    <r>
      <rPr>
        <sz val="10"/>
        <rFont val="Times New Roman"/>
        <family val="1"/>
      </rPr>
      <t xml:space="preserve">  59.586 zł zakup z FP licencji OFFICE, Windows, Ferro, Stock, STATLOOK2 - 52.388zł, zakupy w ramach programu 6.1.2 wspołfinansowanego z EFS - licencje Office - 7.198.</t>
    </r>
  </si>
  <si>
    <r>
      <t xml:space="preserve">Zmniejszenia: </t>
    </r>
    <r>
      <rPr>
        <sz val="10"/>
        <rFont val="Times New Roman"/>
        <family val="1"/>
      </rPr>
      <t xml:space="preserve"> 78.667 zł likwidacja zestawów komputerowych, kopiarek i monitorów w wysokości 69.555zł, likwidacja pozostałych środków trwałych na kwotę 4.007zł, nieodpłatne przekazanie sprzętu do Starostwa - 5.105zł</t>
    </r>
  </si>
  <si>
    <r>
      <t>Zwiększeni</t>
    </r>
    <r>
      <rPr>
        <sz val="10"/>
        <rFont val="Times New Roman"/>
        <family val="1"/>
      </rPr>
      <t>a: 1). Inwestycje w budynku przy ul Hallera 25 w Chełmży -</t>
    </r>
    <r>
      <rPr>
        <b/>
        <sz val="10"/>
        <rFont val="Times New Roman"/>
        <family val="1"/>
      </rPr>
      <t xml:space="preserve"> 1.122.122 zł</t>
    </r>
    <r>
      <rPr>
        <sz val="10"/>
        <rFont val="Times New Roman"/>
        <family val="1"/>
      </rPr>
      <t xml:space="preserve">. ( dotacja Wojewody - 450.000 zł, środki PFOŚ - 399.277zł, sfinansowanie kredytem bankowym - 182.500zł, własne środki na sfinansowanie inwestycji - 90.345zł). 2). Inwestycje w obcym środku trwałym w budynku przy ul. Towarowej - </t>
    </r>
    <r>
      <rPr>
        <b/>
        <sz val="10"/>
        <rFont val="Times New Roman"/>
        <family val="1"/>
      </rPr>
      <t>89.488zł</t>
    </r>
    <r>
      <rPr>
        <sz val="10"/>
        <rFont val="Times New Roman"/>
        <family val="1"/>
      </rPr>
      <t xml:space="preserve">.  3).Realizacja inwestycji nie zwiększających wartości środków trwałych w Starostwie Powiatowym, ujętych w środkach trwałych własnych jednostek budżetowych - 1.059.456zł: z tego: a) inwestycje w Domach Pomocy Społecznej - 671.280 zł (kredyt bankowy - 100.000zł, dotacja Wojewody - 280.341zł, środki PFOŚ - 149.670zł, środki PFRON - 42.607zł, pozostałe środki inwestycyjne -98.662zł.), b).  inwestycje w Zespołach Szkół w Chełmży i w Gronowie - 345.442zł ( sfinansowane kredytem bankowym - 190,000zł, pozostałe z własnych środków inwestycyjnych- 155.442zł), c) ze środków PFOŚ sfinansowano zakup dla PZD urządzeń do pielęgnacji zieleni - 34.990zł.oraz prace termoizolacjyjne w placowce PUP w Czernikowie - 7.744zł. </t>
    </r>
  </si>
  <si>
    <r>
      <t xml:space="preserve">5). Zakupiono sprzęt informatyczny i oprogramowanie na łączą kwotę </t>
    </r>
    <r>
      <rPr>
        <b/>
        <sz val="10"/>
        <rFont val="Times New Roman"/>
        <family val="1"/>
      </rPr>
      <t>128.755zł</t>
    </r>
    <r>
      <rPr>
        <sz val="10"/>
        <rFont val="Times New Roman"/>
        <family val="1"/>
      </rPr>
      <t>, uzupełniono pozostałe wyposażenie (meble, sprzęt biurowy, urządzenia techniczne) na łączną kwotę</t>
    </r>
    <r>
      <rPr>
        <b/>
        <sz val="10"/>
        <rFont val="Times New Roman"/>
        <family val="1"/>
      </rPr>
      <t xml:space="preserve"> 81.855zł</t>
    </r>
    <r>
      <rPr>
        <sz val="10"/>
        <rFont val="Times New Roman"/>
        <family val="1"/>
      </rPr>
      <t>. (Źródła finansowania 8.178zł -  dotacja Wojewody na komisje poborowych; 78.405zł - środki PFGZGiK;  7.901zł - środki pomocowe działanie 9.2;  116.126zł - środki własne na realizację inwestycji oraz i bieżące środki budąetowe.   6).Otrzymano nieodpłatnie sprzęt informatyczny z PUP  -</t>
    </r>
    <r>
      <rPr>
        <b/>
        <sz val="10"/>
        <rFont val="Times New Roman"/>
        <family val="1"/>
      </rPr>
      <t xml:space="preserve"> 5.106zł</t>
    </r>
  </si>
  <si>
    <r>
      <t>Zmniejszenia:</t>
    </r>
    <r>
      <rPr>
        <sz val="10"/>
        <rFont val="Times New Roman"/>
        <family val="1"/>
      </rPr>
      <t xml:space="preserve">   Zlikwidowano zużyty sprzęt na kwotę </t>
    </r>
    <r>
      <rPr>
        <b/>
        <sz val="10"/>
        <rFont val="Times New Roman"/>
        <family val="1"/>
      </rPr>
      <t>36.315zł.</t>
    </r>
    <r>
      <rPr>
        <sz val="10"/>
        <rFont val="Times New Roman"/>
        <family val="1"/>
      </rPr>
      <t xml:space="preserve"> </t>
    </r>
  </si>
  <si>
    <r>
      <t xml:space="preserve">Zwiększenia: </t>
    </r>
    <r>
      <rPr>
        <sz val="10"/>
        <rFont val="Times New Roman"/>
        <family val="1"/>
      </rPr>
      <t>191.294 zł- środki z EFS - sprzęt technodydaktyczny i licencje na oprogramowanie, 270.088zł środki Gospodarstwa Pomocniczego - samochód do przewozu uczniów, samochód do nauki jazdy, sprzęt kmputerowy,urządzenia techniczne i narzędzia, 25.064zł - dochody własne - wspólfinansowanie zakupu windy towarowej, 294.360zł - odbiór inwestycji pracowni gastronomicznej i pracowni obsługi konsumenta, 30.276 zł - wyposażenie przekazane przez Radę Rodziców, 66.000zł - przyłącze wody sfinansowane przez Starostwo Powiatowe 126.731zł - środki budżetowe - wyposażenie internatu, pracowni, sal lekcyjnych i pozostałe wyposażenie .</t>
    </r>
    <r>
      <rPr>
        <u val="single"/>
        <sz val="10"/>
        <rFont val="Times New Roman"/>
        <family val="1"/>
      </rPr>
      <t xml:space="preserve">                                                                                        Zmniejszenia:   73.465zł - </t>
    </r>
    <r>
      <rPr>
        <sz val="10"/>
        <rFont val="Times New Roman"/>
        <family val="1"/>
      </rPr>
      <t>likwidacja budynku portierni, sprzętu, komputerów i pozostałego wyposażenia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</si>
</sst>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  <numFmt numFmtId="166" formatCode="0.000"/>
    <numFmt numFmtId="167" formatCode="#,##0.0"/>
    <numFmt numFmtId="168" formatCode="#,##0.000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.25"/>
      <color indexed="8"/>
      <name val="Arial"/>
      <family val="0"/>
    </font>
    <font>
      <b/>
      <u val="single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7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3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right" wrapText="1"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5" fillId="0" borderId="21" xfId="0" applyNumberFormat="1" applyFont="1" applyBorder="1" applyAlignment="1">
      <alignment/>
    </xf>
    <xf numFmtId="4" fontId="3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3" fontId="0" fillId="0" borderId="0" xfId="0" applyNumberFormat="1" applyAlignment="1">
      <alignment/>
    </xf>
    <xf numFmtId="0" fontId="5" fillId="0" borderId="20" xfId="0" applyFont="1" applyBorder="1" applyAlignment="1">
      <alignment horizontal="left" vertical="center" wrapText="1"/>
    </xf>
    <xf numFmtId="0" fontId="5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4" fontId="3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wrapText="1"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0" fontId="0" fillId="0" borderId="30" xfId="0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5" fillId="0" borderId="14" xfId="0" applyFont="1" applyBorder="1" applyAlignment="1">
      <alignment horizontal="right" wrapText="1"/>
    </xf>
    <xf numFmtId="3" fontId="5" fillId="0" borderId="15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5" fillId="0" borderId="26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1" xfId="0" applyFont="1" applyBorder="1" applyAlignment="1">
      <alignment wrapText="1"/>
    </xf>
    <xf numFmtId="0" fontId="3" fillId="0" borderId="26" xfId="0" applyFont="1" applyBorder="1" applyAlignment="1">
      <alignment/>
    </xf>
    <xf numFmtId="0" fontId="5" fillId="0" borderId="33" xfId="0" applyFont="1" applyBorder="1" applyAlignment="1">
      <alignment/>
    </xf>
    <xf numFmtId="3" fontId="5" fillId="0" borderId="34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" fillId="0" borderId="21" xfId="0" applyFont="1" applyBorder="1" applyAlignment="1">
      <alignment wrapText="1"/>
    </xf>
    <xf numFmtId="0" fontId="5" fillId="0" borderId="30" xfId="0" applyFont="1" applyBorder="1" applyAlignment="1">
      <alignment/>
    </xf>
    <xf numFmtId="0" fontId="3" fillId="0" borderId="35" xfId="0" applyFont="1" applyBorder="1" applyAlignment="1">
      <alignment wrapText="1"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3" fillId="0" borderId="18" xfId="0" applyNumberFormat="1" applyFont="1" applyBorder="1" applyAlignment="1">
      <alignment wrapText="1"/>
    </xf>
    <xf numFmtId="3" fontId="5" fillId="0" borderId="31" xfId="0" applyNumberFormat="1" applyFont="1" applyBorder="1" applyAlignment="1">
      <alignment/>
    </xf>
    <xf numFmtId="0" fontId="3" fillId="0" borderId="27" xfId="0" applyFont="1" applyBorder="1" applyAlignment="1">
      <alignment wrapText="1"/>
    </xf>
    <xf numFmtId="3" fontId="3" fillId="0" borderId="38" xfId="0" applyNumberFormat="1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3" fontId="5" fillId="0" borderId="18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31" xfId="0" applyNumberFormat="1" applyFont="1" applyBorder="1" applyAlignment="1">
      <alignment horizontal="right"/>
    </xf>
    <xf numFmtId="0" fontId="5" fillId="0" borderId="31" xfId="0" applyFont="1" applyBorder="1" applyAlignment="1">
      <alignment horizontal="right" wrapText="1"/>
    </xf>
    <xf numFmtId="3" fontId="5" fillId="0" borderId="21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3" fontId="3" fillId="0" borderId="28" xfId="0" applyNumberFormat="1" applyFont="1" applyFill="1" applyBorder="1" applyAlignment="1">
      <alignment/>
    </xf>
    <xf numFmtId="3" fontId="3" fillId="0" borderId="39" xfId="0" applyNumberFormat="1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8" fillId="0" borderId="3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7" xfId="0" applyFont="1" applyBorder="1" applyAlignment="1">
      <alignment wrapText="1"/>
    </xf>
    <xf numFmtId="4" fontId="5" fillId="0" borderId="13" xfId="0" applyNumberFormat="1" applyFont="1" applyBorder="1" applyAlignment="1">
      <alignment/>
    </xf>
    <xf numFmtId="0" fontId="5" fillId="0" borderId="16" xfId="0" applyFont="1" applyBorder="1" applyAlignment="1">
      <alignment vertical="center" wrapText="1"/>
    </xf>
    <xf numFmtId="0" fontId="5" fillId="0" borderId="39" xfId="0" applyFont="1" applyBorder="1" applyAlignment="1">
      <alignment/>
    </xf>
    <xf numFmtId="3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4" fontId="8" fillId="0" borderId="33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left" vertical="center" wrapText="1"/>
    </xf>
    <xf numFmtId="4" fontId="8" fillId="0" borderId="33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8" fillId="0" borderId="4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8" fillId="0" borderId="33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0" fillId="0" borderId="30" xfId="0" applyFont="1" applyBorder="1" applyAlignment="1">
      <alignment/>
    </xf>
    <xf numFmtId="4" fontId="8" fillId="0" borderId="33" xfId="0" applyNumberFormat="1" applyFont="1" applyBorder="1" applyAlignment="1">
      <alignment vertical="center" wrapText="1"/>
    </xf>
    <xf numFmtId="4" fontId="3" fillId="0" borderId="40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8" fillId="0" borderId="33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WARTOŚĆ BRUTTO MAJĄTKU W LATACH 2004-2008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114"/>
          <c:w val="0.99675"/>
          <c:h val="0.848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'[1]Arkusz1'!$A$1:$A$5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'[1]Arkusz1'!$B$1:$B$5</c:f>
              <c:numCache>
                <c:ptCount val="5"/>
                <c:pt idx="0">
                  <c:v>50524512</c:v>
                </c:pt>
                <c:pt idx="1">
                  <c:v>54556346</c:v>
                </c:pt>
                <c:pt idx="2">
                  <c:v>61990308</c:v>
                </c:pt>
                <c:pt idx="3">
                  <c:v>66718107</c:v>
                </c:pt>
                <c:pt idx="4">
                  <c:v>74642982</c:v>
                </c:pt>
              </c:numCache>
            </c:numRef>
          </c:val>
          <c:shape val="cylinder"/>
        </c:ser>
        <c:overlap val="100"/>
        <c:shape val="cylinder"/>
        <c:axId val="40859519"/>
        <c:axId val="32191352"/>
      </c:bar3DChart>
      <c:catAx>
        <c:axId val="40859519"/>
        <c:scaling>
          <c:orientation val="minMax"/>
        </c:scaling>
        <c:axPos val="b"/>
        <c:delete val="1"/>
        <c:majorTickMark val="out"/>
        <c:minorTickMark val="none"/>
        <c:tickLblPos val="nextTo"/>
        <c:crossAx val="32191352"/>
        <c:crosses val="autoZero"/>
        <c:auto val="1"/>
        <c:lblOffset val="100"/>
        <c:tickLblSkip val="1"/>
        <c:noMultiLvlLbl val="0"/>
      </c:catAx>
      <c:valAx>
        <c:axId val="32191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95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216</xdr:row>
      <xdr:rowOff>0</xdr:rowOff>
    </xdr:from>
    <xdr:to>
      <xdr:col>8</xdr:col>
      <xdr:colOff>3571875</xdr:colOff>
      <xdr:row>253</xdr:row>
      <xdr:rowOff>38100</xdr:rowOff>
    </xdr:to>
    <xdr:graphicFrame>
      <xdr:nvGraphicFramePr>
        <xdr:cNvPr id="1" name="Chart 3"/>
        <xdr:cNvGraphicFramePr/>
      </xdr:nvGraphicFramePr>
      <xdr:xfrm>
        <a:off x="1152525" y="71570850"/>
        <a:ext cx="1297305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.%2010-poprawio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ENIE POWIATU"/>
      <sheetName val="Arkusz1"/>
      <sheetName val="Arkusz2"/>
    </sheetNames>
    <sheetDataSet>
      <sheetData sheetId="1">
        <row r="1">
          <cell r="A1">
            <v>2004</v>
          </cell>
          <cell r="B1">
            <v>50524512</v>
          </cell>
        </row>
        <row r="2">
          <cell r="A2">
            <v>2005</v>
          </cell>
          <cell r="B2">
            <v>54556346</v>
          </cell>
        </row>
        <row r="3">
          <cell r="A3">
            <v>2006</v>
          </cell>
          <cell r="B3">
            <v>61990308</v>
          </cell>
        </row>
        <row r="4">
          <cell r="A4">
            <v>2007</v>
          </cell>
          <cell r="B4">
            <v>66718107</v>
          </cell>
        </row>
        <row r="5">
          <cell r="A5">
            <v>2008</v>
          </cell>
          <cell r="B5">
            <v>74642982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33.125" style="19" customWidth="1"/>
    <col min="3" max="3" width="17.375" style="1" customWidth="1"/>
    <col min="4" max="4" width="17.125" style="1" customWidth="1"/>
    <col min="5" max="5" width="13.125" style="2" customWidth="1"/>
    <col min="6" max="6" width="17.375" style="1" customWidth="1"/>
    <col min="7" max="7" width="17.125" style="1" customWidth="1"/>
    <col min="8" max="8" width="17.875" style="1" customWidth="1"/>
    <col min="9" max="9" width="47.875" style="3" customWidth="1"/>
    <col min="10" max="16384" width="9.125" style="1" customWidth="1"/>
  </cols>
  <sheetData>
    <row r="1" spans="1:8" ht="29.25" customHeight="1">
      <c r="A1" s="22"/>
      <c r="B1" s="92" t="s">
        <v>53</v>
      </c>
      <c r="C1" s="22"/>
      <c r="D1" s="22"/>
      <c r="E1" s="93"/>
      <c r="F1" s="22"/>
      <c r="G1" s="22"/>
      <c r="H1" s="22"/>
    </row>
    <row r="2" spans="1:9" ht="20.25" customHeight="1">
      <c r="A2" s="22"/>
      <c r="B2" s="92" t="s">
        <v>90</v>
      </c>
      <c r="C2" s="22"/>
      <c r="D2" s="22"/>
      <c r="E2" s="93"/>
      <c r="F2" s="22"/>
      <c r="G2" s="22"/>
      <c r="H2" s="22"/>
      <c r="I2" s="123"/>
    </row>
    <row r="3" spans="1:9" ht="43.5" customHeight="1">
      <c r="A3" s="22"/>
      <c r="B3" s="121" t="s">
        <v>0</v>
      </c>
      <c r="C3" s="122"/>
      <c r="D3" s="122"/>
      <c r="E3" s="122"/>
      <c r="F3" s="122"/>
      <c r="G3" s="122"/>
      <c r="H3" s="122"/>
      <c r="I3" s="123"/>
    </row>
    <row r="4" spans="1:8" ht="15.75" thickBot="1">
      <c r="A4" s="4"/>
      <c r="B4" s="5"/>
      <c r="C4" s="4"/>
      <c r="D4" s="4"/>
      <c r="E4" s="6"/>
      <c r="F4" s="4"/>
      <c r="G4" s="4"/>
      <c r="H4" s="4"/>
    </row>
    <row r="5" spans="1:9" s="2" customFormat="1" ht="18.75" customHeight="1">
      <c r="A5" s="131" t="s">
        <v>42</v>
      </c>
      <c r="B5" s="133" t="s">
        <v>4</v>
      </c>
      <c r="C5" s="113" t="s">
        <v>87</v>
      </c>
      <c r="D5" s="113" t="s">
        <v>60</v>
      </c>
      <c r="E5" s="113" t="s">
        <v>59</v>
      </c>
      <c r="F5" s="113" t="s">
        <v>88</v>
      </c>
      <c r="G5" s="113" t="s">
        <v>84</v>
      </c>
      <c r="H5" s="124" t="s">
        <v>85</v>
      </c>
      <c r="I5" s="126" t="s">
        <v>89</v>
      </c>
    </row>
    <row r="6" spans="1:9" s="2" customFormat="1" ht="37.5" customHeight="1" thickBot="1">
      <c r="A6" s="132"/>
      <c r="B6" s="134"/>
      <c r="C6" s="114"/>
      <c r="D6" s="114"/>
      <c r="E6" s="114"/>
      <c r="F6" s="114"/>
      <c r="G6" s="114"/>
      <c r="H6" s="125"/>
      <c r="I6" s="127"/>
    </row>
    <row r="7" spans="1:9" s="4" customFormat="1" ht="20.25" customHeight="1" thickBot="1">
      <c r="A7" s="94">
        <v>1</v>
      </c>
      <c r="B7" s="95">
        <v>2</v>
      </c>
      <c r="C7" s="96">
        <v>3</v>
      </c>
      <c r="D7" s="96">
        <v>4</v>
      </c>
      <c r="E7" s="97">
        <v>5</v>
      </c>
      <c r="F7" s="96">
        <v>6</v>
      </c>
      <c r="G7" s="96">
        <v>7</v>
      </c>
      <c r="H7" s="98">
        <v>8</v>
      </c>
      <c r="I7" s="7">
        <v>9</v>
      </c>
    </row>
    <row r="8" spans="1:9" s="35" customFormat="1" ht="33.75" customHeight="1">
      <c r="A8" s="29" t="s">
        <v>5</v>
      </c>
      <c r="B8" s="99" t="s">
        <v>31</v>
      </c>
      <c r="C8" s="36"/>
      <c r="D8" s="36"/>
      <c r="E8" s="37"/>
      <c r="F8" s="36"/>
      <c r="G8" s="36"/>
      <c r="H8" s="38"/>
      <c r="I8" s="128" t="s">
        <v>83</v>
      </c>
    </row>
    <row r="9" spans="1:9" s="35" customFormat="1" ht="26.25" customHeight="1">
      <c r="A9" s="30"/>
      <c r="B9" s="39" t="s">
        <v>32</v>
      </c>
      <c r="C9" s="40">
        <v>14495</v>
      </c>
      <c r="D9" s="40">
        <v>14495</v>
      </c>
      <c r="E9" s="40"/>
      <c r="F9" s="40">
        <v>14495</v>
      </c>
      <c r="G9" s="40">
        <v>14495</v>
      </c>
      <c r="H9" s="41"/>
      <c r="I9" s="119"/>
    </row>
    <row r="10" spans="1:9" s="35" customFormat="1" ht="26.25" customHeight="1" thickBot="1">
      <c r="A10" s="43"/>
      <c r="B10" s="44" t="s">
        <v>33</v>
      </c>
      <c r="C10" s="45">
        <v>1338000</v>
      </c>
      <c r="D10" s="45">
        <v>1338000</v>
      </c>
      <c r="E10" s="40">
        <f>F10-C10</f>
        <v>30000</v>
      </c>
      <c r="F10" s="45">
        <v>1368000</v>
      </c>
      <c r="G10" s="45">
        <f>F10</f>
        <v>1368000</v>
      </c>
      <c r="H10" s="46"/>
      <c r="I10" s="119"/>
    </row>
    <row r="11" spans="1:9" s="34" customFormat="1" ht="31.5" customHeight="1" thickBot="1">
      <c r="A11" s="31"/>
      <c r="B11" s="100" t="s">
        <v>29</v>
      </c>
      <c r="C11" s="11">
        <v>1352495</v>
      </c>
      <c r="D11" s="11">
        <v>1352495</v>
      </c>
      <c r="E11" s="11">
        <f>SUM(E9:E10)</f>
        <v>30000</v>
      </c>
      <c r="F11" s="11">
        <f>SUM(F9:F10)</f>
        <v>1382495</v>
      </c>
      <c r="G11" s="11">
        <f>SUM(G9:G10)</f>
        <v>1382495</v>
      </c>
      <c r="H11" s="47">
        <f>SUM(H8:H10)</f>
        <v>0</v>
      </c>
      <c r="I11" s="120"/>
    </row>
    <row r="12" spans="1:9" s="2" customFormat="1" ht="33" customHeight="1">
      <c r="A12" s="29" t="s">
        <v>7</v>
      </c>
      <c r="B12" s="101" t="s">
        <v>31</v>
      </c>
      <c r="C12" s="49"/>
      <c r="D12" s="49"/>
      <c r="E12" s="49"/>
      <c r="F12" s="49"/>
      <c r="G12" s="49"/>
      <c r="H12" s="50"/>
      <c r="I12" s="135" t="s">
        <v>109</v>
      </c>
    </row>
    <row r="13" spans="1:9" s="2" customFormat="1" ht="20.25" customHeight="1">
      <c r="A13" s="32"/>
      <c r="B13" s="51" t="s">
        <v>50</v>
      </c>
      <c r="C13" s="40"/>
      <c r="D13" s="21"/>
      <c r="E13" s="40"/>
      <c r="F13" s="40"/>
      <c r="G13" s="21"/>
      <c r="H13" s="52">
        <v>191730</v>
      </c>
      <c r="I13" s="116"/>
    </row>
    <row r="14" spans="1:9" s="2" customFormat="1" ht="17.25" customHeight="1">
      <c r="A14" s="32"/>
      <c r="B14" s="51" t="s">
        <v>51</v>
      </c>
      <c r="C14" s="40"/>
      <c r="D14" s="21"/>
      <c r="E14" s="40"/>
      <c r="F14" s="40"/>
      <c r="G14" s="21"/>
      <c r="H14" s="52">
        <f>234480+11008</f>
        <v>245488</v>
      </c>
      <c r="I14" s="116"/>
    </row>
    <row r="15" spans="1:9" ht="21.75" customHeight="1">
      <c r="A15" s="30"/>
      <c r="B15" s="39" t="s">
        <v>61</v>
      </c>
      <c r="C15" s="40">
        <v>228581</v>
      </c>
      <c r="D15" s="40">
        <v>228581</v>
      </c>
      <c r="E15" s="40">
        <f aca="true" t="shared" si="0" ref="E15:E26">F15-C15</f>
        <v>0</v>
      </c>
      <c r="F15" s="40">
        <v>228581</v>
      </c>
      <c r="G15" s="40">
        <v>228581</v>
      </c>
      <c r="H15" s="53"/>
      <c r="I15" s="116"/>
    </row>
    <row r="16" spans="1:9" ht="19.5" customHeight="1">
      <c r="A16" s="30"/>
      <c r="B16" s="39" t="s">
        <v>34</v>
      </c>
      <c r="C16" s="40">
        <v>16452</v>
      </c>
      <c r="D16" s="40">
        <v>16452</v>
      </c>
      <c r="E16" s="40">
        <f t="shared" si="0"/>
        <v>0</v>
      </c>
      <c r="F16" s="40">
        <v>16452</v>
      </c>
      <c r="G16" s="40">
        <v>16452</v>
      </c>
      <c r="H16" s="53"/>
      <c r="I16" s="116"/>
    </row>
    <row r="17" spans="1:9" ht="19.5" customHeight="1">
      <c r="A17" s="30"/>
      <c r="B17" s="39" t="s">
        <v>35</v>
      </c>
      <c r="C17" s="40">
        <v>56640</v>
      </c>
      <c r="D17" s="54">
        <v>56640</v>
      </c>
      <c r="E17" s="40">
        <f t="shared" si="0"/>
        <v>0</v>
      </c>
      <c r="F17" s="40">
        <f>56640</f>
        <v>56640</v>
      </c>
      <c r="G17" s="54">
        <v>56640</v>
      </c>
      <c r="H17" s="53"/>
      <c r="I17" s="116"/>
    </row>
    <row r="18" spans="1:9" ht="19.5" customHeight="1">
      <c r="A18" s="30"/>
      <c r="B18" s="39" t="s">
        <v>62</v>
      </c>
      <c r="C18" s="40">
        <v>4565</v>
      </c>
      <c r="D18" s="54">
        <v>4565</v>
      </c>
      <c r="E18" s="40">
        <f t="shared" si="0"/>
        <v>0</v>
      </c>
      <c r="F18" s="40">
        <v>4565</v>
      </c>
      <c r="G18" s="54">
        <f>F18</f>
        <v>4565</v>
      </c>
      <c r="H18" s="53"/>
      <c r="I18" s="116"/>
    </row>
    <row r="19" spans="1:9" ht="24.75" customHeight="1">
      <c r="A19" s="30"/>
      <c r="B19" s="39" t="s">
        <v>71</v>
      </c>
      <c r="C19" s="40">
        <v>4540326</v>
      </c>
      <c r="D19" s="40">
        <v>3283281</v>
      </c>
      <c r="E19" s="40">
        <f t="shared" si="0"/>
        <v>1146217</v>
      </c>
      <c r="F19" s="40">
        <v>5686543</v>
      </c>
      <c r="G19" s="40">
        <f>F19-1376692.9</f>
        <v>4309850</v>
      </c>
      <c r="H19" s="53"/>
      <c r="I19" s="116"/>
    </row>
    <row r="20" spans="1:9" ht="26.25" customHeight="1">
      <c r="A20" s="30"/>
      <c r="B20" s="39" t="s">
        <v>72</v>
      </c>
      <c r="C20" s="40">
        <v>1264488</v>
      </c>
      <c r="D20" s="40">
        <v>571127</v>
      </c>
      <c r="E20" s="40">
        <f t="shared" si="0"/>
        <v>0</v>
      </c>
      <c r="F20" s="40">
        <v>1264488</v>
      </c>
      <c r="G20" s="40">
        <f>F20-781874.86</f>
        <v>482613</v>
      </c>
      <c r="H20" s="53"/>
      <c r="I20" s="116"/>
    </row>
    <row r="21" spans="1:9" ht="61.5" customHeight="1">
      <c r="A21" s="30"/>
      <c r="B21" s="39" t="s">
        <v>73</v>
      </c>
      <c r="C21" s="40">
        <v>687089</v>
      </c>
      <c r="D21" s="40">
        <v>109779</v>
      </c>
      <c r="E21" s="40">
        <f t="shared" si="0"/>
        <v>85783</v>
      </c>
      <c r="F21" s="40">
        <f>589400.65+183471.69</f>
        <v>772872</v>
      </c>
      <c r="G21" s="40">
        <f>F21-480014.1-183471.69</f>
        <v>109386</v>
      </c>
      <c r="H21" s="53"/>
      <c r="I21" s="116"/>
    </row>
    <row r="22" spans="1:9" ht="36" customHeight="1">
      <c r="A22" s="30"/>
      <c r="B22" s="39" t="s">
        <v>74</v>
      </c>
      <c r="C22" s="40">
        <v>39368</v>
      </c>
      <c r="D22" s="40">
        <v>0</v>
      </c>
      <c r="E22" s="40">
        <f t="shared" si="0"/>
        <v>591</v>
      </c>
      <c r="F22" s="40">
        <f>39368+590.52</f>
        <v>39959</v>
      </c>
      <c r="G22" s="40">
        <f>F22-39368.18-590.52</f>
        <v>0</v>
      </c>
      <c r="H22" s="53"/>
      <c r="I22" s="88" t="s">
        <v>3</v>
      </c>
    </row>
    <row r="23" spans="1:9" ht="23.25" customHeight="1">
      <c r="A23" s="30"/>
      <c r="B23" s="39" t="s">
        <v>75</v>
      </c>
      <c r="C23" s="40">
        <v>176868</v>
      </c>
      <c r="D23" s="40">
        <v>42704</v>
      </c>
      <c r="E23" s="40">
        <f t="shared" si="0"/>
        <v>7457</v>
      </c>
      <c r="F23" s="40">
        <f>169458.88+14866.57</f>
        <v>184325</v>
      </c>
      <c r="G23" s="40">
        <f>F23-133305.91-14866.57</f>
        <v>36153</v>
      </c>
      <c r="H23" s="53"/>
      <c r="I23" s="136" t="s">
        <v>110</v>
      </c>
    </row>
    <row r="24" spans="1:9" ht="23.25" customHeight="1">
      <c r="A24" s="30"/>
      <c r="B24" s="39" t="s">
        <v>76</v>
      </c>
      <c r="C24" s="40">
        <v>146809</v>
      </c>
      <c r="D24" s="40">
        <v>63700</v>
      </c>
      <c r="E24" s="40">
        <f t="shared" si="0"/>
        <v>0</v>
      </c>
      <c r="F24" s="40">
        <f>146808.79</f>
        <v>146809</v>
      </c>
      <c r="G24" s="40">
        <f>F24-98708.79</f>
        <v>48100</v>
      </c>
      <c r="H24" s="53"/>
      <c r="I24" s="137"/>
    </row>
    <row r="25" spans="1:9" ht="72.75" customHeight="1">
      <c r="A25" s="30"/>
      <c r="B25" s="39" t="s">
        <v>77</v>
      </c>
      <c r="C25" s="40">
        <v>664735</v>
      </c>
      <c r="D25" s="40">
        <v>26613</v>
      </c>
      <c r="E25" s="40">
        <f t="shared" si="0"/>
        <v>123476</v>
      </c>
      <c r="F25" s="40">
        <f>264227.26+523983.45</f>
        <v>788211</v>
      </c>
      <c r="G25" s="40">
        <f>F25-172695.9-523983.45</f>
        <v>91532</v>
      </c>
      <c r="H25" s="53"/>
      <c r="I25" s="137"/>
    </row>
    <row r="26" spans="1:9" ht="63" customHeight="1" thickBot="1">
      <c r="A26" s="30"/>
      <c r="B26" s="39" t="s">
        <v>78</v>
      </c>
      <c r="C26" s="40">
        <v>248583</v>
      </c>
      <c r="D26" s="40">
        <v>37416</v>
      </c>
      <c r="E26" s="40">
        <f t="shared" si="0"/>
        <v>27487</v>
      </c>
      <c r="F26" s="40">
        <f>268475.95+7593.88</f>
        <v>276070</v>
      </c>
      <c r="G26" s="40">
        <f>F26-168126.8-72544.58</f>
        <v>35399</v>
      </c>
      <c r="H26" s="53"/>
      <c r="I26" s="137"/>
    </row>
    <row r="27" spans="1:9" s="2" customFormat="1" ht="43.5" customHeight="1" thickBot="1">
      <c r="A27" s="31"/>
      <c r="B27" s="100" t="s">
        <v>29</v>
      </c>
      <c r="C27" s="11">
        <v>8074504</v>
      </c>
      <c r="D27" s="11">
        <v>4440858</v>
      </c>
      <c r="E27" s="11">
        <f>SUM(E15:E26)</f>
        <v>1391011</v>
      </c>
      <c r="F27" s="11">
        <f>SUM(F15:F26)</f>
        <v>9465515</v>
      </c>
      <c r="G27" s="11">
        <f>SUM(G14:G26)</f>
        <v>5419271</v>
      </c>
      <c r="H27" s="55">
        <f>SUM(H13:H26)</f>
        <v>437218</v>
      </c>
      <c r="I27" s="102" t="s">
        <v>111</v>
      </c>
    </row>
    <row r="28" spans="1:9" s="2" customFormat="1" ht="75" customHeight="1">
      <c r="A28" s="12" t="s">
        <v>48</v>
      </c>
      <c r="B28" s="103" t="s">
        <v>47</v>
      </c>
      <c r="C28" s="40"/>
      <c r="D28" s="40"/>
      <c r="E28" s="40"/>
      <c r="F28" s="40"/>
      <c r="G28" s="54"/>
      <c r="H28" s="21"/>
      <c r="I28" s="138" t="s">
        <v>92</v>
      </c>
    </row>
    <row r="29" spans="1:9" s="2" customFormat="1" ht="39.75" customHeight="1">
      <c r="A29" s="12"/>
      <c r="B29" s="56" t="s">
        <v>73</v>
      </c>
      <c r="C29" s="40">
        <v>13761</v>
      </c>
      <c r="D29" s="40">
        <v>0</v>
      </c>
      <c r="E29" s="40">
        <f>F29-C29</f>
        <v>3500</v>
      </c>
      <c r="F29" s="40">
        <v>17261</v>
      </c>
      <c r="G29" s="54">
        <v>0</v>
      </c>
      <c r="H29" s="21"/>
      <c r="I29" s="139"/>
    </row>
    <row r="30" spans="1:9" s="2" customFormat="1" ht="36" customHeight="1">
      <c r="A30" s="12"/>
      <c r="B30" s="56" t="s">
        <v>74</v>
      </c>
      <c r="C30" s="40">
        <v>1197</v>
      </c>
      <c r="D30" s="40">
        <v>0</v>
      </c>
      <c r="E30" s="40">
        <f>F30-C30</f>
        <v>0</v>
      </c>
      <c r="F30" s="40">
        <v>1197</v>
      </c>
      <c r="G30" s="54">
        <v>0</v>
      </c>
      <c r="H30" s="57"/>
      <c r="I30" s="139"/>
    </row>
    <row r="31" spans="1:9" s="2" customFormat="1" ht="36" customHeight="1">
      <c r="A31" s="12"/>
      <c r="B31" s="56" t="s">
        <v>77</v>
      </c>
      <c r="C31" s="40">
        <v>17301</v>
      </c>
      <c r="D31" s="40">
        <v>0</v>
      </c>
      <c r="E31" s="40">
        <f>F31-C31</f>
        <v>512</v>
      </c>
      <c r="F31" s="40">
        <v>17813</v>
      </c>
      <c r="G31" s="54">
        <v>0</v>
      </c>
      <c r="H31" s="21"/>
      <c r="I31" s="139"/>
    </row>
    <row r="32" spans="1:9" s="2" customFormat="1" ht="36" customHeight="1" thickBot="1">
      <c r="A32" s="12"/>
      <c r="B32" s="56" t="s">
        <v>78</v>
      </c>
      <c r="C32" s="40">
        <v>4514</v>
      </c>
      <c r="D32" s="40">
        <v>0</v>
      </c>
      <c r="E32" s="40">
        <f>F32-C32</f>
        <v>750</v>
      </c>
      <c r="F32" s="40">
        <v>5264</v>
      </c>
      <c r="G32" s="54">
        <v>0</v>
      </c>
      <c r="H32" s="21"/>
      <c r="I32" s="139"/>
    </row>
    <row r="33" spans="1:9" s="2" customFormat="1" ht="39" customHeight="1" thickBot="1">
      <c r="A33" s="9"/>
      <c r="B33" s="10" t="s">
        <v>29</v>
      </c>
      <c r="C33" s="11">
        <v>36773</v>
      </c>
      <c r="D33" s="11">
        <v>0</v>
      </c>
      <c r="E33" s="11">
        <f>SUM(E29:E32)</f>
        <v>4762</v>
      </c>
      <c r="F33" s="11">
        <f>SUM(F29:F32)</f>
        <v>41535</v>
      </c>
      <c r="G33" s="11">
        <f>SUM(G29:G32)</f>
        <v>0</v>
      </c>
      <c r="H33" s="11">
        <f>SUM(H29:H32)</f>
        <v>0</v>
      </c>
      <c r="I33" s="140"/>
    </row>
    <row r="34" spans="1:9" ht="59.25" customHeight="1">
      <c r="A34" s="12" t="s">
        <v>9</v>
      </c>
      <c r="B34" s="104" t="s">
        <v>46</v>
      </c>
      <c r="C34" s="40"/>
      <c r="D34" s="40"/>
      <c r="E34" s="40"/>
      <c r="F34" s="40"/>
      <c r="G34" s="40"/>
      <c r="H34" s="58"/>
      <c r="I34" s="129" t="s">
        <v>93</v>
      </c>
    </row>
    <row r="35" spans="1:9" ht="27.75" customHeight="1">
      <c r="A35" s="12"/>
      <c r="B35" s="13" t="s">
        <v>50</v>
      </c>
      <c r="C35" s="40"/>
      <c r="D35" s="40"/>
      <c r="E35" s="40"/>
      <c r="F35" s="40"/>
      <c r="G35" s="40"/>
      <c r="H35" s="58">
        <v>6581</v>
      </c>
      <c r="I35" s="130"/>
    </row>
    <row r="36" spans="1:9" ht="27.75" customHeight="1">
      <c r="A36" s="12"/>
      <c r="B36" s="13" t="s">
        <v>51</v>
      </c>
      <c r="C36" s="40"/>
      <c r="D36" s="40"/>
      <c r="E36" s="40"/>
      <c r="F36" s="40"/>
      <c r="G36" s="40"/>
      <c r="H36" s="58">
        <v>4690</v>
      </c>
      <c r="I36" s="130"/>
    </row>
    <row r="37" spans="1:9" ht="34.5" customHeight="1">
      <c r="A37" s="12"/>
      <c r="B37" s="56" t="s">
        <v>6</v>
      </c>
      <c r="C37" s="40">
        <v>49374</v>
      </c>
      <c r="D37" s="40">
        <v>49374</v>
      </c>
      <c r="E37" s="40">
        <f>F37-C37</f>
        <v>0</v>
      </c>
      <c r="F37" s="40">
        <v>49374</v>
      </c>
      <c r="G37" s="40">
        <f>F37</f>
        <v>49374</v>
      </c>
      <c r="H37" s="58"/>
      <c r="I37" s="130"/>
    </row>
    <row r="38" spans="1:9" ht="34.5" customHeight="1">
      <c r="A38" s="12"/>
      <c r="B38" s="56" t="s">
        <v>71</v>
      </c>
      <c r="C38" s="40">
        <v>1515546</v>
      </c>
      <c r="D38" s="40">
        <v>1121435</v>
      </c>
      <c r="E38" s="40">
        <f aca="true" t="shared" si="1" ref="E38:E43">F38-C38</f>
        <v>279442</v>
      </c>
      <c r="F38" s="40">
        <v>1794988</v>
      </c>
      <c r="G38" s="40">
        <v>1362683</v>
      </c>
      <c r="H38" s="58"/>
      <c r="I38" s="130"/>
    </row>
    <row r="39" spans="1:9" ht="34.5" customHeight="1">
      <c r="A39" s="12"/>
      <c r="B39" s="56" t="s">
        <v>8</v>
      </c>
      <c r="C39" s="40">
        <v>49669</v>
      </c>
      <c r="D39" s="40">
        <v>12129</v>
      </c>
      <c r="E39" s="40">
        <f t="shared" si="1"/>
        <v>0</v>
      </c>
      <c r="F39" s="40">
        <v>49668.81</v>
      </c>
      <c r="G39" s="40">
        <v>9894</v>
      </c>
      <c r="H39" s="58"/>
      <c r="I39" s="130"/>
    </row>
    <row r="40" spans="1:9" ht="43.5" customHeight="1">
      <c r="A40" s="12"/>
      <c r="B40" s="56" t="s">
        <v>73</v>
      </c>
      <c r="C40" s="40">
        <v>31418</v>
      </c>
      <c r="D40" s="40">
        <v>3570</v>
      </c>
      <c r="E40" s="40">
        <f t="shared" si="1"/>
        <v>17931</v>
      </c>
      <c r="F40" s="40">
        <v>49349</v>
      </c>
      <c r="G40" s="40">
        <v>3693</v>
      </c>
      <c r="H40" s="58"/>
      <c r="I40" s="130"/>
    </row>
    <row r="41" spans="1:9" ht="31.5" customHeight="1">
      <c r="A41" s="12"/>
      <c r="B41" s="39" t="s">
        <v>75</v>
      </c>
      <c r="C41" s="40"/>
      <c r="D41" s="40"/>
      <c r="E41" s="40">
        <f t="shared" si="1"/>
        <v>11197</v>
      </c>
      <c r="F41" s="40">
        <v>11197</v>
      </c>
      <c r="G41" s="40">
        <v>0</v>
      </c>
      <c r="H41" s="58"/>
      <c r="I41" s="130"/>
    </row>
    <row r="42" spans="1:9" ht="36" customHeight="1">
      <c r="A42" s="12"/>
      <c r="B42" s="56" t="s">
        <v>77</v>
      </c>
      <c r="C42" s="40">
        <v>519816</v>
      </c>
      <c r="D42" s="40">
        <v>5347</v>
      </c>
      <c r="E42" s="40">
        <f t="shared" si="1"/>
        <v>35739</v>
      </c>
      <c r="F42" s="40">
        <v>555555</v>
      </c>
      <c r="G42" s="40">
        <v>13229</v>
      </c>
      <c r="H42" s="58"/>
      <c r="I42" s="130"/>
    </row>
    <row r="43" spans="1:9" ht="27" customHeight="1" thickBot="1">
      <c r="A43" s="59"/>
      <c r="B43" s="56" t="s">
        <v>78</v>
      </c>
      <c r="C43" s="45">
        <v>53846</v>
      </c>
      <c r="D43" s="45">
        <v>0</v>
      </c>
      <c r="E43" s="40">
        <f t="shared" si="1"/>
        <v>1825</v>
      </c>
      <c r="F43" s="45">
        <v>55671</v>
      </c>
      <c r="G43" s="45">
        <v>0</v>
      </c>
      <c r="H43" s="46"/>
      <c r="I43" s="130"/>
    </row>
    <row r="44" spans="1:9" ht="54" customHeight="1" thickBot="1">
      <c r="A44" s="9"/>
      <c r="B44" s="10" t="s">
        <v>29</v>
      </c>
      <c r="C44" s="11">
        <v>2219669</v>
      </c>
      <c r="D44" s="11">
        <v>1191855</v>
      </c>
      <c r="E44" s="11">
        <f>SUM(E37:E43)</f>
        <v>346134</v>
      </c>
      <c r="F44" s="11">
        <f>SUM(F37:F43)</f>
        <v>2565803</v>
      </c>
      <c r="G44" s="11">
        <f>SUM(G37:G43)</f>
        <v>1438873</v>
      </c>
      <c r="H44" s="47">
        <f>SUM(H35:H43)</f>
        <v>11271</v>
      </c>
      <c r="I44" s="120"/>
    </row>
    <row r="45" spans="1:9" ht="32.25" customHeight="1">
      <c r="A45" s="8" t="s">
        <v>10</v>
      </c>
      <c r="B45" s="91" t="s">
        <v>19</v>
      </c>
      <c r="C45" s="49"/>
      <c r="D45" s="49"/>
      <c r="E45" s="14"/>
      <c r="F45" s="49"/>
      <c r="G45" s="49"/>
      <c r="H45" s="60"/>
      <c r="I45" s="128" t="s">
        <v>1</v>
      </c>
    </row>
    <row r="46" spans="1:9" ht="15.75" customHeight="1">
      <c r="A46" s="12"/>
      <c r="B46" s="13" t="s">
        <v>50</v>
      </c>
      <c r="C46" s="40"/>
      <c r="D46" s="40"/>
      <c r="E46" s="21"/>
      <c r="F46" s="40"/>
      <c r="G46" s="40"/>
      <c r="H46" s="58"/>
      <c r="I46" s="130"/>
    </row>
    <row r="47" spans="1:9" ht="15.75" customHeight="1">
      <c r="A47" s="12"/>
      <c r="B47" s="13" t="s">
        <v>51</v>
      </c>
      <c r="C47" s="40"/>
      <c r="D47" s="40"/>
      <c r="E47" s="21"/>
      <c r="F47" s="40"/>
      <c r="G47" s="40"/>
      <c r="H47" s="58"/>
      <c r="I47" s="130"/>
    </row>
    <row r="48" spans="1:9" ht="15.75" customHeight="1">
      <c r="A48" s="61"/>
      <c r="B48" s="62" t="s">
        <v>6</v>
      </c>
      <c r="C48" s="40">
        <v>5092</v>
      </c>
      <c r="D48" s="40">
        <v>5092</v>
      </c>
      <c r="E48" s="40">
        <f aca="true" t="shared" si="2" ref="E48:E55">F48-C48</f>
        <v>0</v>
      </c>
      <c r="F48" s="21">
        <v>5092</v>
      </c>
      <c r="G48" s="21">
        <v>5092</v>
      </c>
      <c r="H48" s="58"/>
      <c r="I48" s="130"/>
    </row>
    <row r="49" spans="1:9" ht="16.5" customHeight="1">
      <c r="A49" s="61"/>
      <c r="B49" s="56" t="s">
        <v>71</v>
      </c>
      <c r="C49" s="40">
        <v>1831764</v>
      </c>
      <c r="D49" s="40">
        <v>1402550</v>
      </c>
      <c r="E49" s="40">
        <f t="shared" si="2"/>
        <v>0</v>
      </c>
      <c r="F49" s="40">
        <v>1831763.73</v>
      </c>
      <c r="G49" s="40">
        <v>1356755</v>
      </c>
      <c r="H49" s="58"/>
      <c r="I49" s="130"/>
    </row>
    <row r="50" spans="1:9" ht="27" customHeight="1">
      <c r="A50" s="61"/>
      <c r="B50" s="56" t="s">
        <v>73</v>
      </c>
      <c r="C50" s="40">
        <v>25116</v>
      </c>
      <c r="D50" s="40">
        <v>1042</v>
      </c>
      <c r="E50" s="40">
        <f t="shared" si="2"/>
        <v>2331</v>
      </c>
      <c r="F50" s="40">
        <v>27447</v>
      </c>
      <c r="G50" s="40">
        <v>0</v>
      </c>
      <c r="H50" s="58"/>
      <c r="I50" s="130"/>
    </row>
    <row r="51" spans="1:9" ht="15" customHeight="1">
      <c r="A51" s="61"/>
      <c r="B51" s="56" t="s">
        <v>74</v>
      </c>
      <c r="C51" s="40">
        <v>12202</v>
      </c>
      <c r="D51" s="40">
        <v>6832</v>
      </c>
      <c r="E51" s="40">
        <f t="shared" si="2"/>
        <v>0</v>
      </c>
      <c r="F51" s="40">
        <v>12202</v>
      </c>
      <c r="G51" s="40">
        <v>5829</v>
      </c>
      <c r="H51" s="58"/>
      <c r="I51" s="130"/>
    </row>
    <row r="52" spans="1:9" ht="15" customHeight="1">
      <c r="A52" s="61"/>
      <c r="B52" s="56" t="s">
        <v>75</v>
      </c>
      <c r="C52" s="40"/>
      <c r="D52" s="40"/>
      <c r="E52" s="40">
        <f t="shared" si="2"/>
        <v>6545</v>
      </c>
      <c r="F52" s="40">
        <v>6545</v>
      </c>
      <c r="G52" s="40">
        <v>0</v>
      </c>
      <c r="H52" s="58"/>
      <c r="I52" s="130"/>
    </row>
    <row r="53" spans="1:9" ht="15" customHeight="1">
      <c r="A53" s="61"/>
      <c r="B53" s="56" t="s">
        <v>76</v>
      </c>
      <c r="C53" s="40">
        <v>79549</v>
      </c>
      <c r="D53" s="40">
        <v>0</v>
      </c>
      <c r="E53" s="40">
        <f t="shared" si="2"/>
        <v>0</v>
      </c>
      <c r="F53" s="40">
        <v>79549</v>
      </c>
      <c r="G53" s="40">
        <v>0</v>
      </c>
      <c r="H53" s="58"/>
      <c r="I53" s="130"/>
    </row>
    <row r="54" spans="1:9" ht="28.5" customHeight="1">
      <c r="A54" s="61"/>
      <c r="B54" s="56" t="s">
        <v>77</v>
      </c>
      <c r="C54" s="40">
        <v>664464</v>
      </c>
      <c r="D54" s="40">
        <v>6020</v>
      </c>
      <c r="E54" s="40">
        <f t="shared" si="2"/>
        <v>10062</v>
      </c>
      <c r="F54" s="40">
        <v>674526</v>
      </c>
      <c r="G54" s="40">
        <v>5040</v>
      </c>
      <c r="H54" s="58"/>
      <c r="I54" s="130"/>
    </row>
    <row r="55" spans="1:9" ht="15.75" customHeight="1" thickBot="1">
      <c r="A55" s="63"/>
      <c r="B55" s="56" t="s">
        <v>78</v>
      </c>
      <c r="C55" s="45">
        <v>12178</v>
      </c>
      <c r="D55" s="45">
        <v>0</v>
      </c>
      <c r="E55" s="40">
        <f t="shared" si="2"/>
        <v>365</v>
      </c>
      <c r="F55" s="45">
        <v>12543</v>
      </c>
      <c r="G55" s="45">
        <v>0</v>
      </c>
      <c r="H55" s="46"/>
      <c r="I55" s="130"/>
    </row>
    <row r="56" spans="1:9" s="2" customFormat="1" ht="16.5" customHeight="1" thickBot="1">
      <c r="A56" s="8"/>
      <c r="B56" s="105" t="s">
        <v>29</v>
      </c>
      <c r="C56" s="14">
        <v>2630365</v>
      </c>
      <c r="D56" s="14">
        <v>1421536</v>
      </c>
      <c r="E56" s="14">
        <f>SUM(E48:E55)</f>
        <v>19303</v>
      </c>
      <c r="F56" s="14">
        <f>SUM(F48:F55)</f>
        <v>2649668</v>
      </c>
      <c r="G56" s="14">
        <f>SUM(G48:G55)</f>
        <v>1372716</v>
      </c>
      <c r="H56" s="14">
        <f>SUM(H45:H55)</f>
        <v>0</v>
      </c>
      <c r="I56" s="120"/>
    </row>
    <row r="57" spans="1:9" s="2" customFormat="1" ht="28.5" customHeight="1">
      <c r="A57" s="64" t="s">
        <v>11</v>
      </c>
      <c r="B57" s="106" t="s">
        <v>91</v>
      </c>
      <c r="C57" s="14"/>
      <c r="D57" s="14"/>
      <c r="E57" s="14"/>
      <c r="F57" s="14"/>
      <c r="G57" s="65"/>
      <c r="H57" s="15"/>
      <c r="I57" s="150" t="s">
        <v>2</v>
      </c>
    </row>
    <row r="58" spans="1:9" s="2" customFormat="1" ht="24" customHeight="1">
      <c r="A58" s="66"/>
      <c r="B58" s="67" t="s">
        <v>73</v>
      </c>
      <c r="C58" s="40">
        <v>24061</v>
      </c>
      <c r="D58" s="40">
        <v>1124</v>
      </c>
      <c r="E58" s="40">
        <f>F58-C58</f>
        <v>4036</v>
      </c>
      <c r="F58" s="40">
        <v>28097</v>
      </c>
      <c r="G58" s="54">
        <v>0</v>
      </c>
      <c r="H58" s="16"/>
      <c r="I58" s="151"/>
    </row>
    <row r="59" spans="1:9" s="2" customFormat="1" ht="18" customHeight="1">
      <c r="A59" s="66"/>
      <c r="B59" s="56" t="s">
        <v>75</v>
      </c>
      <c r="C59" s="40"/>
      <c r="D59" s="40"/>
      <c r="E59" s="40">
        <f>F59-C59</f>
        <v>1283</v>
      </c>
      <c r="F59" s="40">
        <v>1283</v>
      </c>
      <c r="G59" s="54">
        <v>0</v>
      </c>
      <c r="H59" s="16"/>
      <c r="I59" s="151"/>
    </row>
    <row r="60" spans="1:9" s="2" customFormat="1" ht="24" customHeight="1">
      <c r="A60" s="66"/>
      <c r="B60" s="67" t="s">
        <v>77</v>
      </c>
      <c r="C60" s="40">
        <v>189062</v>
      </c>
      <c r="D60" s="40">
        <v>4538</v>
      </c>
      <c r="E60" s="40">
        <f>F60-C60</f>
        <v>71412</v>
      </c>
      <c r="F60" s="40">
        <v>260474</v>
      </c>
      <c r="G60" s="54">
        <v>3768</v>
      </c>
      <c r="H60" s="16"/>
      <c r="I60" s="151"/>
    </row>
    <row r="61" spans="1:9" s="2" customFormat="1" ht="19.5" customHeight="1" thickBot="1">
      <c r="A61" s="68"/>
      <c r="B61" s="69" t="s">
        <v>78</v>
      </c>
      <c r="C61" s="45">
        <v>1400</v>
      </c>
      <c r="D61" s="45">
        <v>0</v>
      </c>
      <c r="E61" s="45">
        <f>F61-C61</f>
        <v>885</v>
      </c>
      <c r="F61" s="70">
        <v>2285</v>
      </c>
      <c r="G61" s="71">
        <v>0</v>
      </c>
      <c r="H61" s="72"/>
      <c r="I61" s="151"/>
    </row>
    <row r="62" spans="1:9" s="2" customFormat="1" ht="27" customHeight="1" thickBot="1">
      <c r="A62" s="59"/>
      <c r="B62" s="107" t="s">
        <v>29</v>
      </c>
      <c r="C62" s="73">
        <v>214523</v>
      </c>
      <c r="D62" s="73">
        <v>5662</v>
      </c>
      <c r="E62" s="73">
        <f>SUM(E57:E61)</f>
        <v>77616</v>
      </c>
      <c r="F62" s="73">
        <f>SUM(F57:F61)</f>
        <v>292139</v>
      </c>
      <c r="G62" s="73">
        <f>SUM(G57:G61)</f>
        <v>3768</v>
      </c>
      <c r="H62" s="73">
        <f>SUM(H57:H61)</f>
        <v>0</v>
      </c>
      <c r="I62" s="120"/>
    </row>
    <row r="63" spans="1:9" s="2" customFormat="1" ht="28.5" customHeight="1">
      <c r="A63" s="8" t="s">
        <v>12</v>
      </c>
      <c r="B63" s="105" t="s">
        <v>43</v>
      </c>
      <c r="C63" s="14"/>
      <c r="D63" s="14"/>
      <c r="E63" s="14"/>
      <c r="F63" s="14"/>
      <c r="G63" s="14"/>
      <c r="H63" s="15"/>
      <c r="I63" s="129" t="s">
        <v>112</v>
      </c>
    </row>
    <row r="64" spans="1:9" s="2" customFormat="1" ht="15" customHeight="1">
      <c r="A64" s="12"/>
      <c r="B64" s="13" t="s">
        <v>50</v>
      </c>
      <c r="C64" s="21"/>
      <c r="D64" s="21"/>
      <c r="E64" s="21"/>
      <c r="F64" s="21"/>
      <c r="G64" s="21"/>
      <c r="H64" s="53">
        <v>28298</v>
      </c>
      <c r="I64" s="130"/>
    </row>
    <row r="65" spans="1:9" s="2" customFormat="1" ht="16.5" customHeight="1">
      <c r="A65" s="12"/>
      <c r="B65" s="13" t="s">
        <v>51</v>
      </c>
      <c r="C65" s="21"/>
      <c r="D65" s="21"/>
      <c r="E65" s="21"/>
      <c r="F65" s="21"/>
      <c r="G65" s="21"/>
      <c r="H65" s="53">
        <v>3914</v>
      </c>
      <c r="I65" s="130"/>
    </row>
    <row r="66" spans="1:9" s="2" customFormat="1" ht="18.75" customHeight="1">
      <c r="A66" s="12"/>
      <c r="B66" s="56" t="s">
        <v>6</v>
      </c>
      <c r="C66" s="40">
        <v>2137976</v>
      </c>
      <c r="D66" s="40">
        <v>2137976</v>
      </c>
      <c r="E66" s="40">
        <f>F66-C66</f>
        <v>0</v>
      </c>
      <c r="F66" s="40">
        <v>2137976</v>
      </c>
      <c r="G66" s="40">
        <f>F66</f>
        <v>2137976</v>
      </c>
      <c r="H66" s="58"/>
      <c r="I66" s="130"/>
    </row>
    <row r="67" spans="1:9" s="2" customFormat="1" ht="18.75" customHeight="1">
      <c r="A67" s="12"/>
      <c r="B67" s="56" t="s">
        <v>71</v>
      </c>
      <c r="C67" s="40">
        <v>9377788</v>
      </c>
      <c r="D67" s="40">
        <v>4939861</v>
      </c>
      <c r="E67" s="40">
        <f>F67-C67</f>
        <v>147782</v>
      </c>
      <c r="F67" s="40">
        <v>9525570</v>
      </c>
      <c r="G67" s="40">
        <v>4883779</v>
      </c>
      <c r="H67" s="74"/>
      <c r="I67" s="130"/>
    </row>
    <row r="68" spans="1:9" s="2" customFormat="1" ht="18.75" customHeight="1">
      <c r="A68" s="12"/>
      <c r="B68" s="56" t="s">
        <v>8</v>
      </c>
      <c r="C68" s="40">
        <v>1056488</v>
      </c>
      <c r="D68" s="40">
        <v>200096</v>
      </c>
      <c r="E68" s="40">
        <f aca="true" t="shared" si="3" ref="E68:E75">F68-C68</f>
        <v>75760</v>
      </c>
      <c r="F68" s="40">
        <v>1132248</v>
      </c>
      <c r="G68" s="40">
        <v>255398</v>
      </c>
      <c r="H68" s="58"/>
      <c r="I68" s="130"/>
    </row>
    <row r="69" spans="1:9" s="2" customFormat="1" ht="18.75" customHeight="1">
      <c r="A69" s="12"/>
      <c r="B69" s="56" t="s">
        <v>72</v>
      </c>
      <c r="C69" s="40">
        <v>8716</v>
      </c>
      <c r="D69" s="40">
        <v>988</v>
      </c>
      <c r="E69" s="40">
        <f t="shared" si="3"/>
        <v>0</v>
      </c>
      <c r="F69" s="40">
        <v>8716</v>
      </c>
      <c r="G69" s="40">
        <v>0</v>
      </c>
      <c r="H69" s="58"/>
      <c r="I69" s="130"/>
    </row>
    <row r="70" spans="1:9" s="2" customFormat="1" ht="33.75" customHeight="1">
      <c r="A70" s="12"/>
      <c r="B70" s="56" t="s">
        <v>73</v>
      </c>
      <c r="C70" s="40">
        <v>646944</v>
      </c>
      <c r="D70" s="40">
        <v>1463</v>
      </c>
      <c r="E70" s="40">
        <f t="shared" si="3"/>
        <v>96797</v>
      </c>
      <c r="F70" s="40">
        <v>743741</v>
      </c>
      <c r="G70" s="40">
        <v>13313</v>
      </c>
      <c r="H70" s="58"/>
      <c r="I70" s="130"/>
    </row>
    <row r="71" spans="1:9" s="2" customFormat="1" ht="18.75" customHeight="1">
      <c r="A71" s="12"/>
      <c r="B71" s="56" t="s">
        <v>74</v>
      </c>
      <c r="C71" s="40">
        <v>275280</v>
      </c>
      <c r="D71" s="40">
        <v>0</v>
      </c>
      <c r="E71" s="40">
        <f t="shared" si="3"/>
        <v>1431</v>
      </c>
      <c r="F71" s="40">
        <v>276711</v>
      </c>
      <c r="G71" s="40">
        <v>0</v>
      </c>
      <c r="H71" s="58"/>
      <c r="I71" s="130"/>
    </row>
    <row r="72" spans="1:9" s="2" customFormat="1" ht="18.75" customHeight="1">
      <c r="A72" s="12"/>
      <c r="B72" s="56" t="s">
        <v>75</v>
      </c>
      <c r="C72" s="40">
        <v>222449</v>
      </c>
      <c r="D72" s="40">
        <v>13322</v>
      </c>
      <c r="E72" s="40">
        <f t="shared" si="3"/>
        <v>84094</v>
      </c>
      <c r="F72" s="40">
        <v>306543</v>
      </c>
      <c r="G72" s="40">
        <v>54412</v>
      </c>
      <c r="H72" s="58"/>
      <c r="I72" s="130"/>
    </row>
    <row r="73" spans="1:9" s="2" customFormat="1" ht="18.75" customHeight="1">
      <c r="A73" s="12"/>
      <c r="B73" s="56" t="s">
        <v>76</v>
      </c>
      <c r="C73" s="40">
        <v>486612</v>
      </c>
      <c r="D73" s="40">
        <v>0</v>
      </c>
      <c r="E73" s="40">
        <f t="shared" si="3"/>
        <v>184960</v>
      </c>
      <c r="F73" s="40">
        <v>671572</v>
      </c>
      <c r="G73" s="40">
        <v>0</v>
      </c>
      <c r="H73" s="58"/>
      <c r="I73" s="130"/>
    </row>
    <row r="74" spans="1:9" s="2" customFormat="1" ht="27" customHeight="1">
      <c r="A74" s="12"/>
      <c r="B74" s="56" t="s">
        <v>77</v>
      </c>
      <c r="C74" s="40">
        <v>1037335</v>
      </c>
      <c r="D74" s="40">
        <v>32106</v>
      </c>
      <c r="E74" s="40">
        <f t="shared" si="3"/>
        <v>299632</v>
      </c>
      <c r="F74" s="40">
        <v>1336967</v>
      </c>
      <c r="G74" s="40">
        <v>25499</v>
      </c>
      <c r="H74" s="58"/>
      <c r="I74" s="130"/>
    </row>
    <row r="75" spans="1:9" s="2" customFormat="1" ht="18.75" customHeight="1" thickBot="1">
      <c r="A75" s="59"/>
      <c r="B75" s="56" t="s">
        <v>78</v>
      </c>
      <c r="C75" s="40">
        <v>46471</v>
      </c>
      <c r="D75" s="40">
        <v>0</v>
      </c>
      <c r="E75" s="40">
        <f t="shared" si="3"/>
        <v>39892</v>
      </c>
      <c r="F75" s="40">
        <v>86363</v>
      </c>
      <c r="G75" s="40">
        <v>0</v>
      </c>
      <c r="H75" s="46"/>
      <c r="I75" s="130"/>
    </row>
    <row r="76" spans="1:9" s="2" customFormat="1" ht="20.25" customHeight="1" thickBot="1">
      <c r="A76" s="9"/>
      <c r="B76" s="10" t="s">
        <v>29</v>
      </c>
      <c r="C76" s="108">
        <v>15296059</v>
      </c>
      <c r="D76" s="108">
        <v>7325812</v>
      </c>
      <c r="E76" s="11">
        <f>SUM(E66:E75)</f>
        <v>930348</v>
      </c>
      <c r="F76" s="11">
        <f>SUM(F66:F75)</f>
        <v>16226407</v>
      </c>
      <c r="G76" s="11">
        <f>SUM(G66:G75)</f>
        <v>7370377</v>
      </c>
      <c r="H76" s="11">
        <f>H64+H65</f>
        <v>32212</v>
      </c>
      <c r="I76" s="48"/>
    </row>
    <row r="77" spans="1:9" s="2" customFormat="1" ht="27.75" customHeight="1" thickBot="1">
      <c r="A77" s="9"/>
      <c r="B77" s="10" t="s">
        <v>36</v>
      </c>
      <c r="C77" s="11">
        <v>20360616</v>
      </c>
      <c r="D77" s="11">
        <v>9944865</v>
      </c>
      <c r="E77" s="11">
        <f>E44+E56+E62+E76</f>
        <v>1373401</v>
      </c>
      <c r="F77" s="11">
        <f>F44+F56+F62+F76</f>
        <v>21734017</v>
      </c>
      <c r="G77" s="11">
        <f>G44+G56+G62+G76</f>
        <v>10185734</v>
      </c>
      <c r="H77" s="11">
        <f>H44+H56+H62+H76</f>
        <v>43483</v>
      </c>
      <c r="I77" s="28"/>
    </row>
    <row r="78" spans="1:9" s="2" customFormat="1" ht="29.25" customHeight="1">
      <c r="A78" s="8" t="s">
        <v>13</v>
      </c>
      <c r="B78" s="105" t="s">
        <v>40</v>
      </c>
      <c r="C78" s="14"/>
      <c r="D78" s="14"/>
      <c r="E78" s="14"/>
      <c r="F78" s="14"/>
      <c r="G78" s="14"/>
      <c r="H78" s="65"/>
      <c r="I78" s="145" t="s">
        <v>94</v>
      </c>
    </row>
    <row r="79" spans="1:9" s="2" customFormat="1" ht="18.75" customHeight="1">
      <c r="A79" s="12"/>
      <c r="B79" s="13" t="s">
        <v>50</v>
      </c>
      <c r="C79" s="21"/>
      <c r="D79" s="21"/>
      <c r="E79" s="21"/>
      <c r="F79" s="21"/>
      <c r="G79" s="21"/>
      <c r="H79" s="75"/>
      <c r="I79" s="146"/>
    </row>
    <row r="80" spans="1:9" s="2" customFormat="1" ht="18.75" customHeight="1">
      <c r="A80" s="12"/>
      <c r="B80" s="13" t="s">
        <v>51</v>
      </c>
      <c r="C80" s="21"/>
      <c r="D80" s="21"/>
      <c r="E80" s="21"/>
      <c r="F80" s="21"/>
      <c r="G80" s="21"/>
      <c r="H80" s="75">
        <v>4371</v>
      </c>
      <c r="I80" s="146"/>
    </row>
    <row r="81" spans="1:9" s="2" customFormat="1" ht="18.75" customHeight="1">
      <c r="A81" s="12"/>
      <c r="B81" s="56" t="s">
        <v>6</v>
      </c>
      <c r="C81" s="21">
        <v>247936</v>
      </c>
      <c r="D81" s="21">
        <v>247936</v>
      </c>
      <c r="E81" s="40">
        <f aca="true" t="shared" si="4" ref="E81:E89">F81-C81</f>
        <v>0</v>
      </c>
      <c r="F81" s="21">
        <v>247936</v>
      </c>
      <c r="G81" s="21">
        <v>247936</v>
      </c>
      <c r="H81" s="54"/>
      <c r="I81" s="137"/>
    </row>
    <row r="82" spans="1:9" s="2" customFormat="1" ht="18.75" customHeight="1">
      <c r="A82" s="12"/>
      <c r="B82" s="56" t="s">
        <v>71</v>
      </c>
      <c r="C82" s="40">
        <v>1594423</v>
      </c>
      <c r="D82" s="40">
        <v>1327991</v>
      </c>
      <c r="E82" s="40">
        <f t="shared" si="4"/>
        <v>120217</v>
      </c>
      <c r="F82" s="40">
        <v>1714640</v>
      </c>
      <c r="G82" s="40">
        <v>1407596</v>
      </c>
      <c r="H82" s="54"/>
      <c r="I82" s="137"/>
    </row>
    <row r="83" spans="1:9" s="2" customFormat="1" ht="18.75" customHeight="1">
      <c r="A83" s="12"/>
      <c r="B83" s="56" t="s">
        <v>72</v>
      </c>
      <c r="C83" s="40">
        <v>175537</v>
      </c>
      <c r="D83" s="40">
        <v>42129</v>
      </c>
      <c r="E83" s="40">
        <f t="shared" si="4"/>
        <v>0</v>
      </c>
      <c r="F83" s="40">
        <v>175537</v>
      </c>
      <c r="G83" s="40">
        <v>29842</v>
      </c>
      <c r="H83" s="54"/>
      <c r="I83" s="137"/>
    </row>
    <row r="84" spans="1:9" s="2" customFormat="1" ht="30.75" customHeight="1">
      <c r="A84" s="12"/>
      <c r="B84" s="56" t="s">
        <v>73</v>
      </c>
      <c r="C84" s="40">
        <v>86189</v>
      </c>
      <c r="D84" s="40">
        <v>12528</v>
      </c>
      <c r="E84" s="40">
        <f t="shared" si="4"/>
        <v>4021</v>
      </c>
      <c r="F84" s="40">
        <v>90210</v>
      </c>
      <c r="G84" s="40">
        <v>13109</v>
      </c>
      <c r="H84" s="54"/>
      <c r="I84" s="137"/>
    </row>
    <row r="85" spans="1:9" s="2" customFormat="1" ht="18.75" customHeight="1">
      <c r="A85" s="12"/>
      <c r="B85" s="56" t="s">
        <v>74</v>
      </c>
      <c r="C85" s="40">
        <v>89366</v>
      </c>
      <c r="D85" s="40">
        <v>4380</v>
      </c>
      <c r="E85" s="40">
        <f t="shared" si="4"/>
        <v>9665</v>
      </c>
      <c r="F85" s="40">
        <v>99031</v>
      </c>
      <c r="G85" s="40">
        <v>13494</v>
      </c>
      <c r="H85" s="54"/>
      <c r="I85" s="147" t="s">
        <v>95</v>
      </c>
    </row>
    <row r="86" spans="1:9" s="2" customFormat="1" ht="18.75" customHeight="1">
      <c r="A86" s="12"/>
      <c r="B86" s="56" t="s">
        <v>75</v>
      </c>
      <c r="C86" s="40">
        <v>510977</v>
      </c>
      <c r="D86" s="40">
        <v>12841</v>
      </c>
      <c r="E86" s="40">
        <f t="shared" si="4"/>
        <v>889</v>
      </c>
      <c r="F86" s="40">
        <v>511866</v>
      </c>
      <c r="G86" s="40">
        <v>10941</v>
      </c>
      <c r="H86" s="54"/>
      <c r="I86" s="141"/>
    </row>
    <row r="87" spans="1:9" s="2" customFormat="1" ht="18.75" customHeight="1">
      <c r="A87" s="12"/>
      <c r="B87" s="56" t="s">
        <v>76</v>
      </c>
      <c r="C87" s="40">
        <v>119926</v>
      </c>
      <c r="D87" s="40">
        <v>71355</v>
      </c>
      <c r="E87" s="40">
        <f t="shared" si="4"/>
        <v>0</v>
      </c>
      <c r="F87" s="40">
        <v>119926</v>
      </c>
      <c r="G87" s="40">
        <v>49769</v>
      </c>
      <c r="H87" s="54"/>
      <c r="I87" s="141"/>
    </row>
    <row r="88" spans="1:9" s="2" customFormat="1" ht="25.5" customHeight="1">
      <c r="A88" s="12"/>
      <c r="B88" s="56" t="s">
        <v>77</v>
      </c>
      <c r="C88" s="40">
        <v>750047</v>
      </c>
      <c r="D88" s="40">
        <v>0</v>
      </c>
      <c r="E88" s="40">
        <f t="shared" si="4"/>
        <v>8169</v>
      </c>
      <c r="F88" s="40">
        <v>758216</v>
      </c>
      <c r="G88" s="40">
        <v>0</v>
      </c>
      <c r="H88" s="54"/>
      <c r="I88" s="141"/>
    </row>
    <row r="89" spans="1:9" s="2" customFormat="1" ht="18.75" customHeight="1" thickBot="1">
      <c r="A89" s="59"/>
      <c r="B89" s="76" t="s">
        <v>78</v>
      </c>
      <c r="C89" s="45">
        <v>6364</v>
      </c>
      <c r="D89" s="45">
        <v>0</v>
      </c>
      <c r="E89" s="45">
        <f t="shared" si="4"/>
        <v>1623</v>
      </c>
      <c r="F89" s="45">
        <v>7987</v>
      </c>
      <c r="G89" s="45">
        <v>0</v>
      </c>
      <c r="H89" s="77"/>
      <c r="I89" s="141"/>
    </row>
    <row r="90" spans="1:9" s="23" customFormat="1" ht="31.5" customHeight="1" thickBot="1">
      <c r="A90" s="59"/>
      <c r="B90" s="107" t="s">
        <v>29</v>
      </c>
      <c r="C90" s="73">
        <v>3580765</v>
      </c>
      <c r="D90" s="73">
        <v>1719160</v>
      </c>
      <c r="E90" s="73">
        <f>SUM(E78:E89)</f>
        <v>144584</v>
      </c>
      <c r="F90" s="73">
        <f>SUM(F78:F89)</f>
        <v>3725349</v>
      </c>
      <c r="G90" s="73">
        <f>SUM(G78:G89)</f>
        <v>1772687</v>
      </c>
      <c r="H90" s="73">
        <f>SUM(H78:H89)</f>
        <v>4371</v>
      </c>
      <c r="I90" s="148"/>
    </row>
    <row r="91" spans="1:9" s="2" customFormat="1" ht="39" customHeight="1">
      <c r="A91" s="8" t="s">
        <v>14</v>
      </c>
      <c r="B91" s="109" t="s">
        <v>41</v>
      </c>
      <c r="C91" s="14"/>
      <c r="D91" s="14"/>
      <c r="E91" s="14"/>
      <c r="F91" s="14"/>
      <c r="G91" s="14"/>
      <c r="H91" s="15"/>
      <c r="I91" s="149" t="s">
        <v>96</v>
      </c>
    </row>
    <row r="92" spans="1:9" s="2" customFormat="1" ht="18.75" customHeight="1">
      <c r="A92" s="12"/>
      <c r="B92" s="13" t="s">
        <v>50</v>
      </c>
      <c r="C92" s="21"/>
      <c r="D92" s="21"/>
      <c r="E92" s="21"/>
      <c r="F92" s="21"/>
      <c r="G92" s="21"/>
      <c r="H92" s="16"/>
      <c r="I92" s="141"/>
    </row>
    <row r="93" spans="1:9" s="2" customFormat="1" ht="18.75" customHeight="1">
      <c r="A93" s="12"/>
      <c r="B93" s="13" t="s">
        <v>51</v>
      </c>
      <c r="C93" s="21"/>
      <c r="D93" s="21"/>
      <c r="E93" s="21"/>
      <c r="F93" s="21"/>
      <c r="G93" s="21"/>
      <c r="H93" s="78">
        <v>2334</v>
      </c>
      <c r="I93" s="141"/>
    </row>
    <row r="94" spans="1:9" s="2" customFormat="1" ht="22.5" customHeight="1">
      <c r="A94" s="12"/>
      <c r="B94" s="56" t="s">
        <v>6</v>
      </c>
      <c r="C94" s="40">
        <v>40220</v>
      </c>
      <c r="D94" s="40">
        <v>40220</v>
      </c>
      <c r="E94" s="40">
        <f>F94-C94</f>
        <v>0</v>
      </c>
      <c r="F94" s="40">
        <f>40220</f>
        <v>40220</v>
      </c>
      <c r="G94" s="40">
        <f>F94</f>
        <v>40220</v>
      </c>
      <c r="H94" s="58"/>
      <c r="I94" s="141"/>
    </row>
    <row r="95" spans="1:9" s="2" customFormat="1" ht="22.5" customHeight="1">
      <c r="A95" s="12"/>
      <c r="B95" s="56" t="s">
        <v>71</v>
      </c>
      <c r="C95" s="40">
        <v>1215621</v>
      </c>
      <c r="D95" s="40">
        <v>1067258</v>
      </c>
      <c r="E95" s="40">
        <f>F95-C95</f>
        <v>64200</v>
      </c>
      <c r="F95" s="40">
        <v>1279820.9</v>
      </c>
      <c r="G95" s="40">
        <v>1101067.93</v>
      </c>
      <c r="H95" s="58"/>
      <c r="I95" s="141"/>
    </row>
    <row r="96" spans="1:9" s="2" customFormat="1" ht="22.5" customHeight="1">
      <c r="A96" s="12"/>
      <c r="B96" s="56" t="s">
        <v>8</v>
      </c>
      <c r="C96" s="40">
        <v>164371</v>
      </c>
      <c r="D96" s="40">
        <v>86330</v>
      </c>
      <c r="E96" s="40">
        <f aca="true" t="shared" si="5" ref="E96:E103">F96-C96</f>
        <v>0</v>
      </c>
      <c r="F96" s="40">
        <v>164370.87</v>
      </c>
      <c r="G96" s="40">
        <v>78933.1</v>
      </c>
      <c r="H96" s="58"/>
      <c r="I96" s="141"/>
    </row>
    <row r="97" spans="1:9" s="2" customFormat="1" ht="22.5" customHeight="1">
      <c r="A97" s="12"/>
      <c r="B97" s="56" t="s">
        <v>72</v>
      </c>
      <c r="C97" s="40">
        <v>87397</v>
      </c>
      <c r="D97" s="40">
        <v>1311</v>
      </c>
      <c r="E97" s="40">
        <f t="shared" si="5"/>
        <v>0</v>
      </c>
      <c r="F97" s="40">
        <v>87396.93</v>
      </c>
      <c r="G97" s="40">
        <v>0</v>
      </c>
      <c r="H97" s="58"/>
      <c r="I97" s="141"/>
    </row>
    <row r="98" spans="1:9" s="2" customFormat="1" ht="33.75" customHeight="1">
      <c r="A98" s="12"/>
      <c r="B98" s="56" t="s">
        <v>73</v>
      </c>
      <c r="C98" s="40">
        <v>21973</v>
      </c>
      <c r="D98" s="40">
        <v>5760</v>
      </c>
      <c r="E98" s="40">
        <f t="shared" si="5"/>
        <v>-8178</v>
      </c>
      <c r="F98" s="40">
        <v>13795</v>
      </c>
      <c r="G98" s="40">
        <v>3600</v>
      </c>
      <c r="H98" s="58"/>
      <c r="I98" s="141"/>
    </row>
    <row r="99" spans="1:9" s="2" customFormat="1" ht="22.5" customHeight="1">
      <c r="A99" s="12"/>
      <c r="B99" s="56" t="s">
        <v>74</v>
      </c>
      <c r="C99" s="40"/>
      <c r="D99" s="40"/>
      <c r="E99" s="40"/>
      <c r="F99" s="40" t="s">
        <v>22</v>
      </c>
      <c r="G99" s="40"/>
      <c r="H99" s="58"/>
      <c r="I99" s="141"/>
    </row>
    <row r="100" spans="1:9" s="2" customFormat="1" ht="22.5" customHeight="1">
      <c r="A100" s="12"/>
      <c r="B100" s="56" t="s">
        <v>75</v>
      </c>
      <c r="C100" s="40">
        <v>77084</v>
      </c>
      <c r="D100" s="40">
        <v>19839</v>
      </c>
      <c r="E100" s="40">
        <f t="shared" si="5"/>
        <v>0</v>
      </c>
      <c r="F100" s="40">
        <v>77084.43</v>
      </c>
      <c r="G100" s="40">
        <v>17710.55</v>
      </c>
      <c r="H100" s="58"/>
      <c r="I100" s="141"/>
    </row>
    <row r="101" spans="1:9" s="2" customFormat="1" ht="22.5" customHeight="1">
      <c r="A101" s="12"/>
      <c r="B101" s="56" t="s">
        <v>76</v>
      </c>
      <c r="C101" s="40">
        <v>174091</v>
      </c>
      <c r="D101" s="40">
        <v>31179</v>
      </c>
      <c r="E101" s="40">
        <f t="shared" si="5"/>
        <v>0</v>
      </c>
      <c r="F101" s="40">
        <v>174090.75</v>
      </c>
      <c r="G101" s="40">
        <v>9170.34</v>
      </c>
      <c r="H101" s="58"/>
      <c r="I101" s="141"/>
    </row>
    <row r="102" spans="1:9" s="2" customFormat="1" ht="32.25" customHeight="1">
      <c r="A102" s="12"/>
      <c r="B102" s="56" t="s">
        <v>77</v>
      </c>
      <c r="C102" s="40">
        <v>493384</v>
      </c>
      <c r="D102" s="40">
        <v>51864</v>
      </c>
      <c r="E102" s="40">
        <f t="shared" si="5"/>
        <v>-10188</v>
      </c>
      <c r="F102" s="40">
        <v>483195.62</v>
      </c>
      <c r="G102" s="40">
        <v>43147.63</v>
      </c>
      <c r="H102" s="58"/>
      <c r="I102" s="79" t="s">
        <v>97</v>
      </c>
    </row>
    <row r="103" spans="1:9" s="2" customFormat="1" ht="29.25" customHeight="1" thickBot="1">
      <c r="A103" s="59"/>
      <c r="B103" s="56" t="s">
        <v>78</v>
      </c>
      <c r="C103" s="45">
        <v>4399</v>
      </c>
      <c r="D103" s="45"/>
      <c r="E103" s="40">
        <f t="shared" si="5"/>
        <v>0</v>
      </c>
      <c r="F103" s="40">
        <v>4399.4</v>
      </c>
      <c r="G103" s="40" t="s">
        <v>22</v>
      </c>
      <c r="H103" s="46"/>
      <c r="I103" s="80"/>
    </row>
    <row r="104" spans="1:9" s="2" customFormat="1" ht="39" customHeight="1" thickBot="1">
      <c r="A104" s="9"/>
      <c r="B104" s="10" t="s">
        <v>29</v>
      </c>
      <c r="C104" s="47">
        <v>2278540</v>
      </c>
      <c r="D104" s="47">
        <v>1303761</v>
      </c>
      <c r="E104" s="47">
        <f>SUM(E91:E103)</f>
        <v>45834</v>
      </c>
      <c r="F104" s="47">
        <f>SUM(F91:F103)</f>
        <v>2324374</v>
      </c>
      <c r="G104" s="47">
        <f>SUM(G91:G103)</f>
        <v>1293850</v>
      </c>
      <c r="H104" s="47">
        <f>SUM(H91:H103)</f>
        <v>2334</v>
      </c>
      <c r="I104" s="81"/>
    </row>
    <row r="105" spans="1:9" s="2" customFormat="1" ht="49.5" customHeight="1">
      <c r="A105" s="8" t="s">
        <v>15</v>
      </c>
      <c r="B105" s="109" t="s">
        <v>39</v>
      </c>
      <c r="C105" s="14"/>
      <c r="D105" s="14"/>
      <c r="E105" s="14"/>
      <c r="F105" s="14"/>
      <c r="G105" s="14"/>
      <c r="H105" s="15"/>
      <c r="I105" s="135" t="s">
        <v>98</v>
      </c>
    </row>
    <row r="106" spans="1:9" s="2" customFormat="1" ht="13.5" customHeight="1">
      <c r="A106" s="12"/>
      <c r="B106" s="13" t="s">
        <v>50</v>
      </c>
      <c r="C106" s="21"/>
      <c r="D106" s="21"/>
      <c r="E106" s="21"/>
      <c r="F106" s="21"/>
      <c r="G106" s="21"/>
      <c r="H106" s="16"/>
      <c r="I106" s="141"/>
    </row>
    <row r="107" spans="1:9" s="2" customFormat="1" ht="15" customHeight="1">
      <c r="A107" s="12"/>
      <c r="B107" s="13" t="s">
        <v>51</v>
      </c>
      <c r="C107" s="21"/>
      <c r="D107" s="21"/>
      <c r="E107" s="21"/>
      <c r="F107" s="21"/>
      <c r="G107" s="21"/>
      <c r="H107" s="82">
        <v>22067</v>
      </c>
      <c r="I107" s="141"/>
    </row>
    <row r="108" spans="1:9" s="2" customFormat="1" ht="20.25" customHeight="1">
      <c r="A108" s="12"/>
      <c r="B108" s="56" t="s">
        <v>6</v>
      </c>
      <c r="C108" s="40">
        <v>83016</v>
      </c>
      <c r="D108" s="40">
        <v>83016</v>
      </c>
      <c r="E108" s="40">
        <f>F108-C108</f>
        <v>0</v>
      </c>
      <c r="F108" s="40">
        <v>83016</v>
      </c>
      <c r="G108" s="40">
        <v>83016</v>
      </c>
      <c r="H108" s="58">
        <v>3476</v>
      </c>
      <c r="I108" s="141"/>
    </row>
    <row r="109" spans="1:9" s="2" customFormat="1" ht="21.75" customHeight="1">
      <c r="A109" s="12"/>
      <c r="B109" s="56" t="s">
        <v>71</v>
      </c>
      <c r="C109" s="83">
        <v>2313110</v>
      </c>
      <c r="D109" s="83">
        <v>1436896</v>
      </c>
      <c r="E109" s="40">
        <f aca="true" t="shared" si="6" ref="E109:E117">F109-C109</f>
        <v>1038658</v>
      </c>
      <c r="F109" s="40">
        <v>3351768</v>
      </c>
      <c r="G109" s="40">
        <v>2436836</v>
      </c>
      <c r="H109" s="16"/>
      <c r="I109" s="141"/>
    </row>
    <row r="110" spans="1:9" s="2" customFormat="1" ht="21.75" customHeight="1">
      <c r="A110" s="12"/>
      <c r="B110" s="56" t="s">
        <v>8</v>
      </c>
      <c r="C110" s="83">
        <v>705921</v>
      </c>
      <c r="D110" s="83">
        <v>350461</v>
      </c>
      <c r="E110" s="40">
        <f t="shared" si="6"/>
        <v>0</v>
      </c>
      <c r="F110" s="40">
        <v>705921</v>
      </c>
      <c r="G110" s="40">
        <v>319065</v>
      </c>
      <c r="H110" s="16"/>
      <c r="I110" s="141"/>
    </row>
    <row r="111" spans="1:9" s="2" customFormat="1" ht="21.75" customHeight="1">
      <c r="A111" s="12"/>
      <c r="B111" s="56" t="s">
        <v>72</v>
      </c>
      <c r="C111" s="83">
        <v>786242</v>
      </c>
      <c r="D111" s="83">
        <v>676324</v>
      </c>
      <c r="E111" s="40">
        <f t="shared" si="6"/>
        <v>0</v>
      </c>
      <c r="F111" s="40">
        <v>786242</v>
      </c>
      <c r="G111" s="40">
        <v>623455</v>
      </c>
      <c r="H111" s="16"/>
      <c r="I111" s="141"/>
    </row>
    <row r="112" spans="1:9" s="2" customFormat="1" ht="30.75" customHeight="1">
      <c r="A112" s="12"/>
      <c r="B112" s="56" t="s">
        <v>73</v>
      </c>
      <c r="C112" s="83">
        <v>49117</v>
      </c>
      <c r="D112" s="83">
        <v>2330</v>
      </c>
      <c r="E112" s="40">
        <f t="shared" si="6"/>
        <v>-5348</v>
      </c>
      <c r="F112" s="40">
        <v>43769</v>
      </c>
      <c r="G112" s="40">
        <v>1523</v>
      </c>
      <c r="H112" s="16"/>
      <c r="I112" s="141"/>
    </row>
    <row r="113" spans="1:9" s="2" customFormat="1" ht="21.75" customHeight="1">
      <c r="A113" s="12"/>
      <c r="B113" s="56" t="s">
        <v>74</v>
      </c>
      <c r="C113" s="83">
        <v>28988</v>
      </c>
      <c r="D113" s="83">
        <v>1188</v>
      </c>
      <c r="E113" s="40">
        <f t="shared" si="6"/>
        <v>0</v>
      </c>
      <c r="F113" s="40">
        <v>28988</v>
      </c>
      <c r="G113" s="40">
        <v>252</v>
      </c>
      <c r="H113" s="16"/>
      <c r="I113" s="141"/>
    </row>
    <row r="114" spans="1:9" s="2" customFormat="1" ht="21.75" customHeight="1">
      <c r="A114" s="12"/>
      <c r="B114" s="56" t="s">
        <v>75</v>
      </c>
      <c r="C114" s="83">
        <v>86063</v>
      </c>
      <c r="D114" s="83">
        <v>69785</v>
      </c>
      <c r="E114" s="40">
        <f t="shared" si="6"/>
        <v>409503</v>
      </c>
      <c r="F114" s="40">
        <v>495566</v>
      </c>
      <c r="G114" s="40">
        <v>470683</v>
      </c>
      <c r="H114" s="16"/>
      <c r="I114" s="141"/>
    </row>
    <row r="115" spans="1:9" s="2" customFormat="1" ht="21.75" customHeight="1">
      <c r="A115" s="12"/>
      <c r="B115" s="56" t="s">
        <v>76</v>
      </c>
      <c r="C115" s="83">
        <v>461370</v>
      </c>
      <c r="D115" s="83">
        <v>183305</v>
      </c>
      <c r="E115" s="40">
        <f t="shared" si="6"/>
        <v>0</v>
      </c>
      <c r="F115" s="40">
        <v>461370</v>
      </c>
      <c r="G115" s="40">
        <v>123524</v>
      </c>
      <c r="H115" s="16"/>
      <c r="I115" s="142" t="s">
        <v>99</v>
      </c>
    </row>
    <row r="116" spans="1:9" s="2" customFormat="1" ht="32.25" customHeight="1">
      <c r="A116" s="12"/>
      <c r="B116" s="56" t="s">
        <v>77</v>
      </c>
      <c r="C116" s="83">
        <v>725077</v>
      </c>
      <c r="D116" s="83">
        <v>35238</v>
      </c>
      <c r="E116" s="40">
        <f t="shared" si="6"/>
        <v>131675</v>
      </c>
      <c r="F116" s="40">
        <f>846553+10199</f>
        <v>856752</v>
      </c>
      <c r="G116" s="40">
        <v>70240</v>
      </c>
      <c r="H116" s="16"/>
      <c r="I116" s="141"/>
    </row>
    <row r="117" spans="1:9" s="2" customFormat="1" ht="21.75" customHeight="1" thickBot="1">
      <c r="A117" s="59"/>
      <c r="B117" s="56" t="s">
        <v>78</v>
      </c>
      <c r="C117" s="84">
        <v>38315</v>
      </c>
      <c r="D117" s="84">
        <v>0</v>
      </c>
      <c r="E117" s="40">
        <f t="shared" si="6"/>
        <v>0</v>
      </c>
      <c r="F117" s="40">
        <f>38315</f>
        <v>38315</v>
      </c>
      <c r="G117" s="40">
        <v>0</v>
      </c>
      <c r="H117" s="72"/>
      <c r="I117" s="141"/>
    </row>
    <row r="118" spans="1:9" s="2" customFormat="1" ht="24.75" customHeight="1" thickBot="1">
      <c r="A118" s="9"/>
      <c r="B118" s="10" t="s">
        <v>29</v>
      </c>
      <c r="C118" s="47">
        <v>5277219</v>
      </c>
      <c r="D118" s="47">
        <v>2838543</v>
      </c>
      <c r="E118" s="47">
        <f>SUM(E105:E117)</f>
        <v>1574488</v>
      </c>
      <c r="F118" s="47">
        <f>SUM(F105:F117)</f>
        <v>6851707</v>
      </c>
      <c r="G118" s="47">
        <f>SUM(G105:G117)</f>
        <v>4128594</v>
      </c>
      <c r="H118" s="47">
        <f>SUM(H105:H117)</f>
        <v>25543</v>
      </c>
      <c r="I118" s="141"/>
    </row>
    <row r="119" spans="1:9" ht="30.75" customHeight="1">
      <c r="A119" s="12" t="s">
        <v>16</v>
      </c>
      <c r="B119" s="104" t="s">
        <v>52</v>
      </c>
      <c r="C119" s="40" t="s">
        <v>22</v>
      </c>
      <c r="D119" s="54"/>
      <c r="E119" s="21"/>
      <c r="F119" s="40" t="s">
        <v>22</v>
      </c>
      <c r="G119" s="54"/>
      <c r="H119" s="54"/>
      <c r="I119" s="143" t="s">
        <v>100</v>
      </c>
    </row>
    <row r="120" spans="1:9" ht="27" customHeight="1">
      <c r="A120" s="12"/>
      <c r="B120" s="13" t="s">
        <v>50</v>
      </c>
      <c r="C120" s="40"/>
      <c r="D120" s="54"/>
      <c r="E120" s="21"/>
      <c r="F120" s="40"/>
      <c r="G120" s="54"/>
      <c r="H120" s="54">
        <v>1193</v>
      </c>
      <c r="I120" s="141"/>
    </row>
    <row r="121" spans="1:9" ht="27" customHeight="1">
      <c r="A121" s="12"/>
      <c r="B121" s="13" t="s">
        <v>51</v>
      </c>
      <c r="C121" s="40"/>
      <c r="D121" s="54"/>
      <c r="E121" s="21"/>
      <c r="F121" s="40"/>
      <c r="G121" s="54"/>
      <c r="H121" s="54">
        <v>4480</v>
      </c>
      <c r="I121" s="141"/>
    </row>
    <row r="122" spans="1:9" ht="18" customHeight="1">
      <c r="A122" s="61"/>
      <c r="B122" s="56" t="s">
        <v>6</v>
      </c>
      <c r="C122" s="40">
        <v>295876</v>
      </c>
      <c r="D122" s="54">
        <v>295876</v>
      </c>
      <c r="E122" s="40">
        <f aca="true" t="shared" si="7" ref="E122:E131">F122-C122</f>
        <v>0</v>
      </c>
      <c r="F122" s="21">
        <v>295876</v>
      </c>
      <c r="G122" s="75">
        <v>295876</v>
      </c>
      <c r="H122" s="85"/>
      <c r="I122" s="141"/>
    </row>
    <row r="123" spans="1:9" ht="21.75" customHeight="1">
      <c r="A123" s="61"/>
      <c r="B123" s="56" t="s">
        <v>71</v>
      </c>
      <c r="C123" s="40">
        <v>5826345</v>
      </c>
      <c r="D123" s="54">
        <v>5076227</v>
      </c>
      <c r="E123" s="40">
        <f t="shared" si="7"/>
        <v>0</v>
      </c>
      <c r="F123" s="40">
        <v>5826345</v>
      </c>
      <c r="G123" s="40">
        <v>4987782</v>
      </c>
      <c r="H123" s="54"/>
      <c r="I123" s="141"/>
    </row>
    <row r="124" spans="1:9" ht="20.25" customHeight="1">
      <c r="A124" s="61"/>
      <c r="B124" s="56" t="s">
        <v>8</v>
      </c>
      <c r="C124" s="40">
        <v>217445</v>
      </c>
      <c r="D124" s="54">
        <v>206029</v>
      </c>
      <c r="E124" s="40">
        <f t="shared" si="7"/>
        <v>0</v>
      </c>
      <c r="F124" s="40">
        <v>217445</v>
      </c>
      <c r="G124" s="40">
        <v>196244</v>
      </c>
      <c r="H124" s="54"/>
      <c r="I124" s="141"/>
    </row>
    <row r="125" spans="1:9" ht="20.25" customHeight="1">
      <c r="A125" s="61"/>
      <c r="B125" s="56" t="s">
        <v>72</v>
      </c>
      <c r="C125" s="40">
        <v>58216</v>
      </c>
      <c r="D125" s="54">
        <v>13278</v>
      </c>
      <c r="E125" s="40">
        <f t="shared" si="7"/>
        <v>0</v>
      </c>
      <c r="F125" s="40">
        <v>58216</v>
      </c>
      <c r="G125" s="40">
        <v>11408.5</v>
      </c>
      <c r="H125" s="54"/>
      <c r="I125" s="141"/>
    </row>
    <row r="126" spans="1:9" ht="29.25" customHeight="1">
      <c r="A126" s="61"/>
      <c r="B126" s="56" t="s">
        <v>73</v>
      </c>
      <c r="C126" s="40">
        <v>200735</v>
      </c>
      <c r="D126" s="54">
        <v>31160</v>
      </c>
      <c r="E126" s="40">
        <f t="shared" si="7"/>
        <v>-42</v>
      </c>
      <c r="F126" s="40">
        <v>200693</v>
      </c>
      <c r="G126" s="40">
        <v>25924.79</v>
      </c>
      <c r="H126" s="54"/>
      <c r="I126" s="141"/>
    </row>
    <row r="127" spans="1:9" ht="12.75" customHeight="1">
      <c r="A127" s="61"/>
      <c r="B127" s="56" t="s">
        <v>74</v>
      </c>
      <c r="C127" s="40">
        <v>97650</v>
      </c>
      <c r="D127" s="54">
        <v>16330</v>
      </c>
      <c r="E127" s="40">
        <f t="shared" si="7"/>
        <v>-195</v>
      </c>
      <c r="F127" s="40">
        <v>97455</v>
      </c>
      <c r="G127" s="40">
        <v>12796</v>
      </c>
      <c r="H127" s="54"/>
      <c r="I127" s="141"/>
    </row>
    <row r="128" spans="1:9" ht="24" customHeight="1">
      <c r="A128" s="61"/>
      <c r="B128" s="56" t="s">
        <v>75</v>
      </c>
      <c r="C128" s="40">
        <v>204655</v>
      </c>
      <c r="D128" s="54">
        <v>51683</v>
      </c>
      <c r="E128" s="40">
        <f t="shared" si="7"/>
        <v>1732</v>
      </c>
      <c r="F128" s="40">
        <v>206387</v>
      </c>
      <c r="G128" s="40">
        <v>34467</v>
      </c>
      <c r="H128" s="54"/>
      <c r="I128" s="141"/>
    </row>
    <row r="129" spans="1:9" ht="23.25" customHeight="1">
      <c r="A129" s="61"/>
      <c r="B129" s="56" t="s">
        <v>76</v>
      </c>
      <c r="C129" s="40">
        <v>321129</v>
      </c>
      <c r="D129" s="54">
        <v>183101</v>
      </c>
      <c r="E129" s="40">
        <f t="shared" si="7"/>
        <v>0</v>
      </c>
      <c r="F129" s="40">
        <v>321129</v>
      </c>
      <c r="G129" s="40">
        <v>129375</v>
      </c>
      <c r="H129" s="54"/>
      <c r="I129" s="141"/>
    </row>
    <row r="130" spans="1:9" ht="27" customHeight="1">
      <c r="A130" s="61"/>
      <c r="B130" s="56" t="s">
        <v>77</v>
      </c>
      <c r="C130" s="40">
        <v>549838</v>
      </c>
      <c r="D130" s="54">
        <v>453544</v>
      </c>
      <c r="E130" s="40">
        <f t="shared" si="7"/>
        <v>7758</v>
      </c>
      <c r="F130" s="40">
        <v>557596</v>
      </c>
      <c r="G130" s="40">
        <v>34262</v>
      </c>
      <c r="H130" s="54"/>
      <c r="I130" s="141"/>
    </row>
    <row r="131" spans="1:9" ht="27" customHeight="1" thickBot="1">
      <c r="A131" s="61"/>
      <c r="B131" s="56" t="s">
        <v>78</v>
      </c>
      <c r="C131" s="40">
        <v>8987</v>
      </c>
      <c r="D131" s="54"/>
      <c r="E131" s="40">
        <f t="shared" si="7"/>
        <v>0</v>
      </c>
      <c r="F131" s="40">
        <v>8987</v>
      </c>
      <c r="G131" s="40"/>
      <c r="H131" s="54"/>
      <c r="I131" s="141"/>
    </row>
    <row r="132" spans="1:9" s="2" customFormat="1" ht="27" customHeight="1" thickBot="1">
      <c r="A132" s="9"/>
      <c r="B132" s="10" t="s">
        <v>29</v>
      </c>
      <c r="C132" s="47">
        <v>7780876</v>
      </c>
      <c r="D132" s="47">
        <v>6327228</v>
      </c>
      <c r="E132" s="47">
        <f>SUM(E119:E131)</f>
        <v>9253</v>
      </c>
      <c r="F132" s="47">
        <f>SUM(F119:F131)</f>
        <v>7790129</v>
      </c>
      <c r="G132" s="47">
        <f>SUM(G119:G131)</f>
        <v>5728135</v>
      </c>
      <c r="H132" s="47">
        <f>SUM(H119:H131)</f>
        <v>5673</v>
      </c>
      <c r="I132" s="141"/>
    </row>
    <row r="133" spans="1:9" s="2" customFormat="1" ht="27" customHeight="1" thickBot="1">
      <c r="A133" s="8"/>
      <c r="B133" s="91" t="s">
        <v>37</v>
      </c>
      <c r="C133" s="14">
        <v>18917400</v>
      </c>
      <c r="D133" s="14">
        <v>12188692</v>
      </c>
      <c r="E133" s="14">
        <f>E90+E104+E118+E132</f>
        <v>1774159</v>
      </c>
      <c r="F133" s="14">
        <f>F90+F104+F118+F132</f>
        <v>20691559</v>
      </c>
      <c r="G133" s="14">
        <f>G90+G104+G118+G132</f>
        <v>12923266</v>
      </c>
      <c r="H133" s="14">
        <f>H90+H104+H118+H132</f>
        <v>37921</v>
      </c>
      <c r="I133" s="144"/>
    </row>
    <row r="134" spans="1:9" s="2" customFormat="1" ht="49.5" customHeight="1">
      <c r="A134" s="8" t="s">
        <v>17</v>
      </c>
      <c r="B134" s="91" t="s">
        <v>23</v>
      </c>
      <c r="C134" s="14"/>
      <c r="D134" s="17"/>
      <c r="E134" s="17"/>
      <c r="F134" s="14"/>
      <c r="G134" s="17"/>
      <c r="H134" s="15"/>
      <c r="I134" s="129" t="s">
        <v>101</v>
      </c>
    </row>
    <row r="135" spans="1:9" s="2" customFormat="1" ht="19.5" customHeight="1">
      <c r="A135" s="12"/>
      <c r="B135" s="13" t="s">
        <v>50</v>
      </c>
      <c r="C135" s="21"/>
      <c r="D135" s="24"/>
      <c r="E135" s="24"/>
      <c r="F135" s="21"/>
      <c r="G135" s="24"/>
      <c r="H135" s="16"/>
      <c r="I135" s="130"/>
    </row>
    <row r="136" spans="1:9" s="2" customFormat="1" ht="25.5" customHeight="1">
      <c r="A136" s="12"/>
      <c r="B136" s="13" t="s">
        <v>51</v>
      </c>
      <c r="C136" s="21"/>
      <c r="D136" s="24"/>
      <c r="E136" s="24"/>
      <c r="F136" s="21"/>
      <c r="G136" s="24"/>
      <c r="H136" s="16">
        <v>761</v>
      </c>
      <c r="I136" s="130"/>
    </row>
    <row r="137" spans="1:9" s="34" customFormat="1" ht="50.25" customHeight="1">
      <c r="A137" s="12"/>
      <c r="B137" s="56" t="s">
        <v>80</v>
      </c>
      <c r="C137" s="21"/>
      <c r="D137" s="24"/>
      <c r="E137" s="24"/>
      <c r="F137" s="21"/>
      <c r="G137" s="24"/>
      <c r="H137" s="16"/>
      <c r="I137" s="130"/>
    </row>
    <row r="138" spans="1:9" s="34" customFormat="1" ht="27" customHeight="1">
      <c r="A138" s="12"/>
      <c r="B138" s="86" t="s">
        <v>63</v>
      </c>
      <c r="C138" s="21">
        <v>75195</v>
      </c>
      <c r="D138" s="24">
        <v>75195</v>
      </c>
      <c r="E138" s="40">
        <f aca="true" t="shared" si="8" ref="E138:E156">F138-C138</f>
        <v>0</v>
      </c>
      <c r="F138" s="21">
        <v>75195</v>
      </c>
      <c r="G138" s="24">
        <f>F138</f>
        <v>75195</v>
      </c>
      <c r="H138" s="16"/>
      <c r="I138" s="130"/>
    </row>
    <row r="139" spans="1:9" s="34" customFormat="1" ht="27" customHeight="1">
      <c r="A139" s="12"/>
      <c r="B139" s="86" t="s">
        <v>64</v>
      </c>
      <c r="C139" s="21">
        <v>405</v>
      </c>
      <c r="D139" s="24">
        <v>405</v>
      </c>
      <c r="E139" s="40">
        <f t="shared" si="8"/>
        <v>0</v>
      </c>
      <c r="F139" s="21">
        <v>405</v>
      </c>
      <c r="G139" s="24">
        <f aca="true" t="shared" si="9" ref="G139:G148">F139</f>
        <v>405</v>
      </c>
      <c r="H139" s="16"/>
      <c r="I139" s="130"/>
    </row>
    <row r="140" spans="1:9" s="34" customFormat="1" ht="27" customHeight="1">
      <c r="A140" s="12"/>
      <c r="B140" s="86" t="s">
        <v>65</v>
      </c>
      <c r="C140" s="21">
        <v>19027</v>
      </c>
      <c r="D140" s="24">
        <v>19027</v>
      </c>
      <c r="E140" s="40">
        <f t="shared" si="8"/>
        <v>0</v>
      </c>
      <c r="F140" s="21">
        <v>19027</v>
      </c>
      <c r="G140" s="24">
        <f t="shared" si="9"/>
        <v>19027</v>
      </c>
      <c r="H140" s="16"/>
      <c r="I140" s="130"/>
    </row>
    <row r="141" spans="1:9" s="34" customFormat="1" ht="27" customHeight="1">
      <c r="A141" s="12"/>
      <c r="B141" s="86" t="s">
        <v>66</v>
      </c>
      <c r="C141" s="21">
        <v>13942</v>
      </c>
      <c r="D141" s="24">
        <v>13942</v>
      </c>
      <c r="E141" s="40">
        <f t="shared" si="8"/>
        <v>0</v>
      </c>
      <c r="F141" s="21">
        <v>13942</v>
      </c>
      <c r="G141" s="24">
        <f t="shared" si="9"/>
        <v>13942</v>
      </c>
      <c r="H141" s="16"/>
      <c r="I141" s="130"/>
    </row>
    <row r="142" spans="1:9" s="34" customFormat="1" ht="27" customHeight="1">
      <c r="A142" s="12"/>
      <c r="B142" s="86" t="s">
        <v>67</v>
      </c>
      <c r="C142" s="21">
        <v>23235</v>
      </c>
      <c r="D142" s="24">
        <v>23235</v>
      </c>
      <c r="E142" s="40">
        <f t="shared" si="8"/>
        <v>0</v>
      </c>
      <c r="F142" s="21">
        <f>23235</f>
        <v>23235</v>
      </c>
      <c r="G142" s="24">
        <f t="shared" si="9"/>
        <v>23235</v>
      </c>
      <c r="H142" s="16"/>
      <c r="I142" s="130"/>
    </row>
    <row r="143" spans="1:9" s="34" customFormat="1" ht="27" customHeight="1">
      <c r="A143" s="12"/>
      <c r="B143" s="86" t="s">
        <v>68</v>
      </c>
      <c r="C143" s="21">
        <v>13891</v>
      </c>
      <c r="D143" s="24">
        <v>13891</v>
      </c>
      <c r="E143" s="40">
        <f t="shared" si="8"/>
        <v>0</v>
      </c>
      <c r="F143" s="21">
        <v>13891</v>
      </c>
      <c r="G143" s="24">
        <f t="shared" si="9"/>
        <v>13891</v>
      </c>
      <c r="H143" s="16"/>
      <c r="I143" s="130"/>
    </row>
    <row r="144" spans="1:9" s="34" customFormat="1" ht="27" customHeight="1">
      <c r="A144" s="12"/>
      <c r="B144" s="86" t="s">
        <v>69</v>
      </c>
      <c r="C144" s="21">
        <v>15999</v>
      </c>
      <c r="D144" s="24">
        <v>15999</v>
      </c>
      <c r="E144" s="40">
        <f t="shared" si="8"/>
        <v>0</v>
      </c>
      <c r="F144" s="21">
        <v>15999</v>
      </c>
      <c r="G144" s="24">
        <f t="shared" si="9"/>
        <v>15999</v>
      </c>
      <c r="H144" s="16"/>
      <c r="I144" s="130"/>
    </row>
    <row r="145" spans="1:9" s="34" customFormat="1" ht="27" customHeight="1">
      <c r="A145" s="12"/>
      <c r="B145" s="86" t="s">
        <v>70</v>
      </c>
      <c r="C145" s="52">
        <v>8000</v>
      </c>
      <c r="D145" s="87">
        <v>8000</v>
      </c>
      <c r="E145" s="40">
        <f t="shared" si="8"/>
        <v>0</v>
      </c>
      <c r="F145" s="21">
        <v>8000</v>
      </c>
      <c r="G145" s="24">
        <f t="shared" si="9"/>
        <v>8000</v>
      </c>
      <c r="H145" s="16"/>
      <c r="I145" s="130"/>
    </row>
    <row r="146" spans="1:9" s="34" customFormat="1" ht="27" customHeight="1">
      <c r="A146" s="12"/>
      <c r="B146" s="86" t="s">
        <v>79</v>
      </c>
      <c r="C146" s="52"/>
      <c r="D146" s="87"/>
      <c r="E146" s="40">
        <f t="shared" si="8"/>
        <v>9680</v>
      </c>
      <c r="F146" s="21">
        <v>9680</v>
      </c>
      <c r="G146" s="24">
        <f t="shared" si="9"/>
        <v>9680</v>
      </c>
      <c r="H146" s="16"/>
      <c r="I146" s="130"/>
    </row>
    <row r="147" spans="1:9" s="34" customFormat="1" ht="24.75" customHeight="1">
      <c r="A147" s="12"/>
      <c r="B147" s="56" t="s">
        <v>81</v>
      </c>
      <c r="C147" s="52"/>
      <c r="D147" s="87"/>
      <c r="E147" s="40">
        <f t="shared" si="8"/>
        <v>26012</v>
      </c>
      <c r="F147" s="21">
        <v>26012</v>
      </c>
      <c r="G147" s="24">
        <f t="shared" si="9"/>
        <v>26012</v>
      </c>
      <c r="H147" s="16"/>
      <c r="I147" s="130"/>
    </row>
    <row r="148" spans="1:9" s="34" customFormat="1" ht="24.75" customHeight="1">
      <c r="A148" s="12"/>
      <c r="B148" s="56" t="s">
        <v>82</v>
      </c>
      <c r="C148" s="52"/>
      <c r="D148" s="87"/>
      <c r="E148" s="40">
        <f t="shared" si="8"/>
        <v>58800</v>
      </c>
      <c r="F148" s="21">
        <v>58800</v>
      </c>
      <c r="G148" s="24">
        <f t="shared" si="9"/>
        <v>58800</v>
      </c>
      <c r="H148" s="16"/>
      <c r="I148" s="130"/>
    </row>
    <row r="149" spans="1:9" s="34" customFormat="1" ht="24.75" customHeight="1">
      <c r="A149" s="12"/>
      <c r="B149" s="56" t="s">
        <v>71</v>
      </c>
      <c r="C149" s="83">
        <v>205274</v>
      </c>
      <c r="D149" s="83">
        <v>120594</v>
      </c>
      <c r="E149" s="40">
        <f t="shared" si="8"/>
        <v>0</v>
      </c>
      <c r="F149" s="40">
        <v>205274</v>
      </c>
      <c r="G149" s="40">
        <v>116547.26</v>
      </c>
      <c r="H149" s="58"/>
      <c r="I149" s="130"/>
    </row>
    <row r="150" spans="1:9" s="34" customFormat="1" ht="24.75" customHeight="1">
      <c r="A150" s="12"/>
      <c r="B150" s="62" t="s">
        <v>8</v>
      </c>
      <c r="C150" s="83">
        <v>12698773</v>
      </c>
      <c r="D150" s="83">
        <v>10842526</v>
      </c>
      <c r="E150" s="40">
        <f t="shared" si="8"/>
        <v>2787414</v>
      </c>
      <c r="F150" s="40">
        <v>15486187</v>
      </c>
      <c r="G150" s="40">
        <v>13023793</v>
      </c>
      <c r="H150" s="58"/>
      <c r="I150" s="130"/>
    </row>
    <row r="151" spans="1:9" s="34" customFormat="1" ht="24.75" customHeight="1">
      <c r="A151" s="12"/>
      <c r="B151" s="56" t="s">
        <v>72</v>
      </c>
      <c r="C151" s="83">
        <v>3503</v>
      </c>
      <c r="D151" s="83">
        <v>426</v>
      </c>
      <c r="E151" s="40">
        <f t="shared" si="8"/>
        <v>0</v>
      </c>
      <c r="F151" s="40">
        <v>3502.65</v>
      </c>
      <c r="G151" s="40">
        <v>181.15</v>
      </c>
      <c r="H151" s="58"/>
      <c r="I151" s="130"/>
    </row>
    <row r="152" spans="1:9" s="34" customFormat="1" ht="30" customHeight="1">
      <c r="A152" s="12"/>
      <c r="B152" s="56" t="s">
        <v>73</v>
      </c>
      <c r="C152" s="83">
        <v>45535</v>
      </c>
      <c r="D152" s="83">
        <v>0</v>
      </c>
      <c r="E152" s="40">
        <f t="shared" si="8"/>
        <v>-1513</v>
      </c>
      <c r="F152" s="40">
        <v>44022.26</v>
      </c>
      <c r="G152" s="40">
        <v>7013.06</v>
      </c>
      <c r="H152" s="58"/>
      <c r="I152" s="130"/>
    </row>
    <row r="153" spans="1:9" s="34" customFormat="1" ht="21.75" customHeight="1">
      <c r="A153" s="12"/>
      <c r="B153" s="56" t="s">
        <v>74</v>
      </c>
      <c r="C153" s="83">
        <v>436562</v>
      </c>
      <c r="D153" s="83">
        <v>332004</v>
      </c>
      <c r="E153" s="40">
        <f t="shared" si="8"/>
        <v>34989</v>
      </c>
      <c r="F153" s="40">
        <v>471551.33</v>
      </c>
      <c r="G153" s="40">
        <v>292124.31</v>
      </c>
      <c r="H153" s="58"/>
      <c r="I153" s="130"/>
    </row>
    <row r="154" spans="1:9" s="34" customFormat="1" ht="21.75" customHeight="1">
      <c r="A154" s="12"/>
      <c r="B154" s="56" t="s">
        <v>75</v>
      </c>
      <c r="C154" s="83">
        <v>26990</v>
      </c>
      <c r="D154" s="83">
        <v>0</v>
      </c>
      <c r="E154" s="40">
        <f t="shared" si="8"/>
        <v>-6118</v>
      </c>
      <c r="F154" s="40">
        <v>20872.5</v>
      </c>
      <c r="G154" s="40">
        <v>0</v>
      </c>
      <c r="H154" s="58"/>
      <c r="I154" s="130"/>
    </row>
    <row r="155" spans="1:9" s="34" customFormat="1" ht="21.75" customHeight="1">
      <c r="A155" s="12"/>
      <c r="B155" s="56" t="s">
        <v>76</v>
      </c>
      <c r="C155" s="83">
        <v>398070</v>
      </c>
      <c r="D155" s="83">
        <v>216854</v>
      </c>
      <c r="E155" s="40">
        <f t="shared" si="8"/>
        <v>3710</v>
      </c>
      <c r="F155" s="40">
        <v>401780.13</v>
      </c>
      <c r="G155" s="40">
        <v>179789.8</v>
      </c>
      <c r="H155" s="58"/>
      <c r="I155" s="130"/>
    </row>
    <row r="156" spans="1:9" s="34" customFormat="1" ht="27.75" customHeight="1">
      <c r="A156" s="12"/>
      <c r="B156" s="56" t="s">
        <v>77</v>
      </c>
      <c r="C156" s="83">
        <v>58033</v>
      </c>
      <c r="D156" s="83">
        <v>260</v>
      </c>
      <c r="E156" s="40">
        <f t="shared" si="8"/>
        <v>-713</v>
      </c>
      <c r="F156" s="40">
        <v>57319.62</v>
      </c>
      <c r="G156" s="40">
        <v>10755.67</v>
      </c>
      <c r="H156" s="58"/>
      <c r="I156" s="130"/>
    </row>
    <row r="157" spans="1:9" s="34" customFormat="1" ht="21.75" customHeight="1" thickBot="1">
      <c r="A157" s="59"/>
      <c r="B157" s="56" t="s">
        <v>78</v>
      </c>
      <c r="C157" s="83">
        <v>12103</v>
      </c>
      <c r="D157" s="83">
        <v>0</v>
      </c>
      <c r="E157" s="40">
        <f>F157-C157</f>
        <v>0</v>
      </c>
      <c r="F157" s="40">
        <v>12103</v>
      </c>
      <c r="G157" s="40">
        <v>0</v>
      </c>
      <c r="H157" s="46"/>
      <c r="I157" s="130"/>
    </row>
    <row r="158" spans="1:9" s="34" customFormat="1" ht="26.25" customHeight="1" thickBot="1">
      <c r="A158" s="9"/>
      <c r="B158" s="10" t="s">
        <v>29</v>
      </c>
      <c r="C158" s="47">
        <v>14054535</v>
      </c>
      <c r="D158" s="47">
        <v>11682358</v>
      </c>
      <c r="E158" s="47">
        <f>SUM(E134:E157)</f>
        <v>2912261</v>
      </c>
      <c r="F158" s="47">
        <f>SUM(F134:F157)</f>
        <v>16966798</v>
      </c>
      <c r="G158" s="47">
        <f>SUM(G134:G157)</f>
        <v>13894390</v>
      </c>
      <c r="H158" s="47">
        <f>SUM(H134:H157)</f>
        <v>761</v>
      </c>
      <c r="I158" s="120"/>
    </row>
    <row r="159" spans="1:9" s="2" customFormat="1" ht="35.25" customHeight="1">
      <c r="A159" s="8" t="s">
        <v>18</v>
      </c>
      <c r="B159" s="105" t="s">
        <v>38</v>
      </c>
      <c r="C159" s="14"/>
      <c r="D159" s="14"/>
      <c r="E159" s="14"/>
      <c r="F159" s="14"/>
      <c r="G159" s="14"/>
      <c r="H159" s="15"/>
      <c r="I159" s="129" t="s">
        <v>102</v>
      </c>
    </row>
    <row r="160" spans="1:9" s="2" customFormat="1" ht="17.25" customHeight="1">
      <c r="A160" s="12"/>
      <c r="B160" s="13" t="s">
        <v>50</v>
      </c>
      <c r="C160" s="21"/>
      <c r="D160" s="21"/>
      <c r="E160" s="21"/>
      <c r="F160" s="21"/>
      <c r="G160" s="21"/>
      <c r="H160" s="16">
        <v>122</v>
      </c>
      <c r="I160" s="130"/>
    </row>
    <row r="161" spans="1:9" s="2" customFormat="1" ht="15" customHeight="1">
      <c r="A161" s="12"/>
      <c r="B161" s="13" t="s">
        <v>51</v>
      </c>
      <c r="C161" s="21"/>
      <c r="D161" s="21"/>
      <c r="E161" s="21"/>
      <c r="F161" s="21"/>
      <c r="G161" s="21"/>
      <c r="H161" s="16"/>
      <c r="I161" s="130"/>
    </row>
    <row r="162" spans="1:9" s="2" customFormat="1" ht="18.75" customHeight="1">
      <c r="A162" s="12"/>
      <c r="B162" s="56" t="s">
        <v>71</v>
      </c>
      <c r="C162" s="40">
        <v>1161298</v>
      </c>
      <c r="D162" s="40">
        <v>996476</v>
      </c>
      <c r="E162" s="40">
        <f>F162-C162</f>
        <v>8418</v>
      </c>
      <c r="F162" s="40">
        <v>1169716</v>
      </c>
      <c r="G162" s="40">
        <v>975861</v>
      </c>
      <c r="H162" s="58"/>
      <c r="I162" s="130"/>
    </row>
    <row r="163" spans="1:9" s="2" customFormat="1" ht="27" customHeight="1">
      <c r="A163" s="12"/>
      <c r="B163" s="56" t="s">
        <v>73</v>
      </c>
      <c r="C163" s="40">
        <v>13334</v>
      </c>
      <c r="D163" s="40">
        <v>450</v>
      </c>
      <c r="E163" s="40">
        <f>F163-C163</f>
        <v>15006</v>
      </c>
      <c r="F163" s="40">
        <v>28340</v>
      </c>
      <c r="G163" s="40">
        <v>0</v>
      </c>
      <c r="H163" s="58"/>
      <c r="I163" s="130"/>
    </row>
    <row r="164" spans="1:9" s="2" customFormat="1" ht="12.75">
      <c r="A164" s="12"/>
      <c r="B164" s="56" t="s">
        <v>75</v>
      </c>
      <c r="C164" s="40"/>
      <c r="D164" s="40"/>
      <c r="E164" s="40">
        <f>F164-C164</f>
        <v>904</v>
      </c>
      <c r="F164" s="40">
        <v>904</v>
      </c>
      <c r="G164" s="40">
        <v>0</v>
      </c>
      <c r="H164" s="58"/>
      <c r="I164" s="130"/>
    </row>
    <row r="165" spans="1:9" s="2" customFormat="1" ht="25.5">
      <c r="A165" s="12"/>
      <c r="B165" s="56" t="s">
        <v>77</v>
      </c>
      <c r="C165" s="40">
        <v>91877</v>
      </c>
      <c r="D165" s="40">
        <v>4196</v>
      </c>
      <c r="E165" s="40">
        <f>F165-C165</f>
        <v>6907</v>
      </c>
      <c r="F165" s="40">
        <v>98784</v>
      </c>
      <c r="G165" s="40">
        <v>3222</v>
      </c>
      <c r="H165" s="58"/>
      <c r="I165" s="130"/>
    </row>
    <row r="166" spans="1:9" s="2" customFormat="1" ht="18.75" customHeight="1" thickBot="1">
      <c r="A166" s="59"/>
      <c r="B166" s="56" t="s">
        <v>78</v>
      </c>
      <c r="C166" s="45">
        <v>9057</v>
      </c>
      <c r="D166" s="45">
        <v>0</v>
      </c>
      <c r="E166" s="40">
        <f>F166-C166</f>
        <v>1899</v>
      </c>
      <c r="F166" s="45">
        <v>10956</v>
      </c>
      <c r="G166" s="45">
        <v>0</v>
      </c>
      <c r="H166" s="46"/>
      <c r="I166" s="130"/>
    </row>
    <row r="167" spans="1:9" s="2" customFormat="1" ht="13.5" thickBot="1">
      <c r="A167" s="9"/>
      <c r="B167" s="10" t="s">
        <v>29</v>
      </c>
      <c r="C167" s="47">
        <v>1275566</v>
      </c>
      <c r="D167" s="47">
        <v>1001122</v>
      </c>
      <c r="E167" s="47">
        <f>SUM(E159:E166)</f>
        <v>33134</v>
      </c>
      <c r="F167" s="47">
        <f>SUM(F159:F166)</f>
        <v>1308700</v>
      </c>
      <c r="G167" s="47">
        <f>SUM(G159:G166)</f>
        <v>979083</v>
      </c>
      <c r="H167" s="47">
        <f>SUM(H159:H166)</f>
        <v>122</v>
      </c>
      <c r="I167" s="120"/>
    </row>
    <row r="168" spans="1:9" s="2" customFormat="1" ht="54.75" customHeight="1">
      <c r="A168" s="8" t="s">
        <v>20</v>
      </c>
      <c r="B168" s="105" t="s">
        <v>21</v>
      </c>
      <c r="C168" s="14"/>
      <c r="D168" s="14"/>
      <c r="E168" s="14"/>
      <c r="F168" s="14"/>
      <c r="G168" s="14"/>
      <c r="H168" s="15"/>
      <c r="I168" s="152" t="s">
        <v>103</v>
      </c>
    </row>
    <row r="169" spans="1:9" s="2" customFormat="1" ht="12.75">
      <c r="A169" s="12"/>
      <c r="B169" s="13" t="s">
        <v>50</v>
      </c>
      <c r="C169" s="21"/>
      <c r="D169" s="21"/>
      <c r="E169" s="21"/>
      <c r="F169" s="21"/>
      <c r="G169" s="21"/>
      <c r="H169" s="16"/>
      <c r="I169" s="116"/>
    </row>
    <row r="170" spans="1:9" s="2" customFormat="1" ht="12.75">
      <c r="A170" s="12"/>
      <c r="B170" s="13" t="s">
        <v>51</v>
      </c>
      <c r="C170" s="21"/>
      <c r="D170" s="21"/>
      <c r="E170" s="21"/>
      <c r="F170" s="52"/>
      <c r="G170" s="52"/>
      <c r="H170" s="82">
        <v>1925</v>
      </c>
      <c r="I170" s="116"/>
    </row>
    <row r="171" spans="1:9" s="2" customFormat="1" ht="25.5">
      <c r="A171" s="12"/>
      <c r="B171" s="56" t="s">
        <v>73</v>
      </c>
      <c r="C171" s="40">
        <v>89136</v>
      </c>
      <c r="D171" s="40">
        <v>19298</v>
      </c>
      <c r="E171" s="40">
        <f>F171-C171</f>
        <v>6646</v>
      </c>
      <c r="F171" s="83">
        <f>82002.73+13779.4</f>
        <v>95782</v>
      </c>
      <c r="G171" s="83">
        <v>9183</v>
      </c>
      <c r="H171" s="78"/>
      <c r="I171" s="116"/>
    </row>
    <row r="172" spans="1:9" s="2" customFormat="1" ht="16.5" customHeight="1">
      <c r="A172" s="12"/>
      <c r="B172" s="56" t="s">
        <v>75</v>
      </c>
      <c r="C172" s="40">
        <v>12700</v>
      </c>
      <c r="D172" s="40">
        <v>0</v>
      </c>
      <c r="E172" s="40">
        <f>F172-C172</f>
        <v>0</v>
      </c>
      <c r="F172" s="83">
        <v>12700</v>
      </c>
      <c r="G172" s="83">
        <v>0</v>
      </c>
      <c r="H172" s="78"/>
      <c r="I172" s="116"/>
    </row>
    <row r="173" spans="1:9" s="2" customFormat="1" ht="18.75" customHeight="1">
      <c r="A173" s="12"/>
      <c r="B173" s="56" t="s">
        <v>76</v>
      </c>
      <c r="C173" s="40"/>
      <c r="D173" s="40"/>
      <c r="E173" s="40">
        <f>F173-C173</f>
        <v>0</v>
      </c>
      <c r="F173" s="83"/>
      <c r="G173" s="83"/>
      <c r="H173" s="78"/>
      <c r="I173" s="115"/>
    </row>
    <row r="174" spans="1:9" s="2" customFormat="1" ht="32.25" customHeight="1">
      <c r="A174" s="12"/>
      <c r="B174" s="56" t="s">
        <v>77</v>
      </c>
      <c r="C174" s="40">
        <v>99783</v>
      </c>
      <c r="D174" s="40">
        <v>2697</v>
      </c>
      <c r="E174" s="40">
        <f>F174-C174</f>
        <v>25603</v>
      </c>
      <c r="F174" s="83">
        <f>22415.99+102329.38+640.5</f>
        <v>125386</v>
      </c>
      <c r="G174" s="83">
        <v>9225</v>
      </c>
      <c r="H174" s="78"/>
      <c r="I174" s="137"/>
    </row>
    <row r="175" spans="1:9" s="2" customFormat="1" ht="20.25" customHeight="1" thickBot="1">
      <c r="A175" s="59"/>
      <c r="B175" s="76" t="s">
        <v>25</v>
      </c>
      <c r="C175" s="45">
        <v>24959</v>
      </c>
      <c r="D175" s="45">
        <v>0</v>
      </c>
      <c r="E175" s="40">
        <f>F175-C175</f>
        <v>808</v>
      </c>
      <c r="F175" s="83">
        <v>25767</v>
      </c>
      <c r="G175" s="83">
        <v>0</v>
      </c>
      <c r="H175" s="89"/>
      <c r="I175" s="137"/>
    </row>
    <row r="176" spans="1:9" s="2" customFormat="1" ht="24" customHeight="1" thickBot="1">
      <c r="A176" s="9"/>
      <c r="B176" s="10" t="s">
        <v>29</v>
      </c>
      <c r="C176" s="55">
        <v>226578</v>
      </c>
      <c r="D176" s="55">
        <v>21995</v>
      </c>
      <c r="E176" s="55">
        <f>SUM(E168:E175)</f>
        <v>33057</v>
      </c>
      <c r="F176" s="55">
        <f>SUM(F168:F175)</f>
        <v>259635</v>
      </c>
      <c r="G176" s="55">
        <f>SUM(G168:G175)</f>
        <v>18408</v>
      </c>
      <c r="H176" s="55">
        <f>SUM(H168:H175)</f>
        <v>1925</v>
      </c>
      <c r="I176" s="148"/>
    </row>
    <row r="177" spans="1:9" ht="39.75" customHeight="1">
      <c r="A177" s="8" t="s">
        <v>26</v>
      </c>
      <c r="B177" s="91" t="s">
        <v>28</v>
      </c>
      <c r="C177" s="49"/>
      <c r="D177" s="49"/>
      <c r="E177" s="14"/>
      <c r="F177" s="49"/>
      <c r="G177" s="49"/>
      <c r="H177" s="60"/>
      <c r="I177" s="117" t="s">
        <v>104</v>
      </c>
    </row>
    <row r="178" spans="1:9" ht="21.75" customHeight="1">
      <c r="A178" s="12"/>
      <c r="B178" s="13" t="s">
        <v>50</v>
      </c>
      <c r="C178" s="40"/>
      <c r="D178" s="40"/>
      <c r="E178" s="21"/>
      <c r="F178" s="40"/>
      <c r="G178" s="40"/>
      <c r="H178" s="58"/>
      <c r="I178" s="130"/>
    </row>
    <row r="179" spans="1:9" ht="15.75" customHeight="1">
      <c r="A179" s="12"/>
      <c r="B179" s="13" t="s">
        <v>51</v>
      </c>
      <c r="C179" s="40"/>
      <c r="D179" s="40"/>
      <c r="E179" s="21"/>
      <c r="F179" s="40"/>
      <c r="G179" s="40"/>
      <c r="H179" s="58">
        <v>4540</v>
      </c>
      <c r="I179" s="130"/>
    </row>
    <row r="180" spans="1:9" ht="24" customHeight="1">
      <c r="A180" s="61"/>
      <c r="B180" s="62" t="s">
        <v>6</v>
      </c>
      <c r="C180" s="40">
        <v>165000</v>
      </c>
      <c r="D180" s="40">
        <v>165000</v>
      </c>
      <c r="E180" s="40">
        <f aca="true" t="shared" si="10" ref="E180:E186">F180-C180</f>
        <v>0</v>
      </c>
      <c r="F180" s="40">
        <v>165000</v>
      </c>
      <c r="G180" s="40">
        <v>165000</v>
      </c>
      <c r="H180" s="58"/>
      <c r="I180" s="130"/>
    </row>
    <row r="181" spans="1:9" ht="24" customHeight="1">
      <c r="A181" s="61"/>
      <c r="B181" s="56" t="s">
        <v>71</v>
      </c>
      <c r="C181" s="40">
        <v>612647</v>
      </c>
      <c r="D181" s="40">
        <v>443225</v>
      </c>
      <c r="E181" s="40">
        <f t="shared" si="10"/>
        <v>0</v>
      </c>
      <c r="F181" s="40">
        <v>612647</v>
      </c>
      <c r="G181" s="40">
        <v>443225</v>
      </c>
      <c r="H181" s="90"/>
      <c r="I181" s="130"/>
    </row>
    <row r="182" spans="1:9" ht="23.25" customHeight="1">
      <c r="A182" s="61"/>
      <c r="B182" s="56" t="s">
        <v>72</v>
      </c>
      <c r="C182" s="40">
        <v>21473</v>
      </c>
      <c r="D182" s="40">
        <v>15209</v>
      </c>
      <c r="E182" s="40">
        <f t="shared" si="10"/>
        <v>0</v>
      </c>
      <c r="F182" s="40">
        <v>21473</v>
      </c>
      <c r="G182" s="40">
        <v>15209</v>
      </c>
      <c r="H182" s="58"/>
      <c r="I182" s="130"/>
    </row>
    <row r="183" spans="1:9" ht="29.25" customHeight="1">
      <c r="A183" s="61"/>
      <c r="B183" s="56" t="s">
        <v>73</v>
      </c>
      <c r="C183" s="40">
        <v>4500</v>
      </c>
      <c r="D183" s="40">
        <v>1650</v>
      </c>
      <c r="E183" s="40">
        <f t="shared" si="10"/>
        <v>0</v>
      </c>
      <c r="F183" s="40">
        <v>4500</v>
      </c>
      <c r="G183" s="40">
        <v>1650</v>
      </c>
      <c r="H183" s="58"/>
      <c r="I183" s="42"/>
    </row>
    <row r="184" spans="1:9" ht="21" customHeight="1">
      <c r="A184" s="61"/>
      <c r="B184" s="56" t="s">
        <v>76</v>
      </c>
      <c r="C184" s="40">
        <v>79758</v>
      </c>
      <c r="D184" s="40">
        <v>0</v>
      </c>
      <c r="E184" s="40">
        <f t="shared" si="10"/>
        <v>0</v>
      </c>
      <c r="F184" s="40">
        <v>79758</v>
      </c>
      <c r="G184" s="40">
        <v>0</v>
      </c>
      <c r="H184" s="58"/>
      <c r="I184" s="115" t="s">
        <v>105</v>
      </c>
    </row>
    <row r="185" spans="1:9" ht="26.25" customHeight="1">
      <c r="A185" s="61"/>
      <c r="B185" s="56" t="s">
        <v>77</v>
      </c>
      <c r="C185" s="40">
        <v>299258</v>
      </c>
      <c r="D185" s="40">
        <v>18223</v>
      </c>
      <c r="E185" s="40">
        <v>87420</v>
      </c>
      <c r="F185" s="40">
        <v>299258</v>
      </c>
      <c r="G185" s="40">
        <v>18223</v>
      </c>
      <c r="H185" s="58"/>
      <c r="I185" s="119"/>
    </row>
    <row r="186" spans="1:9" ht="23.25" customHeight="1" thickBot="1">
      <c r="A186" s="63"/>
      <c r="B186" s="56" t="s">
        <v>78</v>
      </c>
      <c r="C186" s="45">
        <v>6746</v>
      </c>
      <c r="D186" s="45">
        <v>0</v>
      </c>
      <c r="E186" s="40">
        <f t="shared" si="10"/>
        <v>0</v>
      </c>
      <c r="F186" s="40">
        <v>6746</v>
      </c>
      <c r="G186" s="40">
        <v>0</v>
      </c>
      <c r="H186" s="46"/>
      <c r="I186" s="119"/>
    </row>
    <row r="187" spans="1:9" s="2" customFormat="1" ht="44.25" customHeight="1" thickBot="1">
      <c r="A187" s="9"/>
      <c r="B187" s="10" t="s">
        <v>29</v>
      </c>
      <c r="C187" s="11">
        <v>1189382</v>
      </c>
      <c r="D187" s="11">
        <v>643307</v>
      </c>
      <c r="E187" s="11">
        <f>SUM(E179:E186)</f>
        <v>87420</v>
      </c>
      <c r="F187" s="11">
        <f>SUM(F179:F186)</f>
        <v>1189382</v>
      </c>
      <c r="G187" s="11">
        <f>SUM(G179:G186)</f>
        <v>643307</v>
      </c>
      <c r="H187" s="11">
        <f>SUM(H179:H186)</f>
        <v>4540</v>
      </c>
      <c r="I187" s="120"/>
    </row>
    <row r="188" spans="1:9" s="22" customFormat="1" ht="49.5" customHeight="1">
      <c r="A188" s="8" t="s">
        <v>27</v>
      </c>
      <c r="B188" s="91" t="s">
        <v>24</v>
      </c>
      <c r="C188" s="49"/>
      <c r="D188" s="49"/>
      <c r="E188" s="14"/>
      <c r="F188" s="49"/>
      <c r="G188" s="49"/>
      <c r="H188" s="60"/>
      <c r="I188" s="135" t="s">
        <v>106</v>
      </c>
    </row>
    <row r="189" spans="1:9" s="22" customFormat="1" ht="27.75" customHeight="1">
      <c r="A189" s="12"/>
      <c r="B189" s="13" t="s">
        <v>50</v>
      </c>
      <c r="C189" s="40"/>
      <c r="D189" s="40"/>
      <c r="E189" s="21"/>
      <c r="F189" s="40"/>
      <c r="G189" s="40"/>
      <c r="H189" s="58">
        <f>8425+740</f>
        <v>9165</v>
      </c>
      <c r="I189" s="141"/>
    </row>
    <row r="190" spans="1:9" s="22" customFormat="1" ht="25.5" customHeight="1">
      <c r="A190" s="12"/>
      <c r="B190" s="13" t="s">
        <v>51</v>
      </c>
      <c r="C190" s="40"/>
      <c r="D190" s="40"/>
      <c r="E190" s="21"/>
      <c r="F190" s="40"/>
      <c r="G190" s="40"/>
      <c r="H190" s="58">
        <v>2405</v>
      </c>
      <c r="I190" s="141"/>
    </row>
    <row r="191" spans="1:9" s="4" customFormat="1" ht="25.5" customHeight="1">
      <c r="A191" s="61"/>
      <c r="B191" s="62" t="s">
        <v>49</v>
      </c>
      <c r="C191" s="40">
        <v>648</v>
      </c>
      <c r="D191" s="40">
        <v>648</v>
      </c>
      <c r="E191" s="40">
        <f aca="true" t="shared" si="11" ref="E191:E197">F191-C191</f>
        <v>7096</v>
      </c>
      <c r="F191" s="40">
        <v>7744</v>
      </c>
      <c r="G191" s="40">
        <v>7615</v>
      </c>
      <c r="H191" s="58"/>
      <c r="I191" s="141"/>
    </row>
    <row r="192" spans="1:9" s="4" customFormat="1" ht="36.75" customHeight="1">
      <c r="A192" s="61"/>
      <c r="B192" s="56" t="s">
        <v>73</v>
      </c>
      <c r="C192" s="40">
        <v>647443</v>
      </c>
      <c r="D192" s="40">
        <v>249831</v>
      </c>
      <c r="E192" s="40">
        <f t="shared" si="11"/>
        <v>308261</v>
      </c>
      <c r="F192" s="40">
        <f>105774+849930</f>
        <v>955704</v>
      </c>
      <c r="G192" s="40">
        <v>336586</v>
      </c>
      <c r="H192" s="58"/>
      <c r="I192" s="137"/>
    </row>
    <row r="193" spans="1:9" s="4" customFormat="1" ht="27.75" customHeight="1">
      <c r="A193" s="61"/>
      <c r="B193" s="56" t="s">
        <v>74</v>
      </c>
      <c r="C193" s="40"/>
      <c r="D193" s="40"/>
      <c r="E193" s="40"/>
      <c r="F193" s="40"/>
      <c r="G193" s="40"/>
      <c r="H193" s="58"/>
      <c r="I193" s="142" t="s">
        <v>107</v>
      </c>
    </row>
    <row r="194" spans="1:9" s="4" customFormat="1" ht="31.5" customHeight="1">
      <c r="A194" s="61"/>
      <c r="B194" s="56" t="s">
        <v>75</v>
      </c>
      <c r="C194" s="40">
        <v>77278</v>
      </c>
      <c r="D194" s="40">
        <v>36279</v>
      </c>
      <c r="E194" s="40">
        <f t="shared" si="11"/>
        <v>43198</v>
      </c>
      <c r="F194" s="40">
        <v>120476</v>
      </c>
      <c r="G194" s="40">
        <v>70026</v>
      </c>
      <c r="H194" s="58"/>
      <c r="I194" s="137"/>
    </row>
    <row r="195" spans="1:9" s="4" customFormat="1" ht="31.5" customHeight="1">
      <c r="A195" s="61"/>
      <c r="B195" s="56" t="s">
        <v>76</v>
      </c>
      <c r="C195" s="40">
        <v>43765</v>
      </c>
      <c r="D195" s="40">
        <v>28447</v>
      </c>
      <c r="E195" s="40">
        <f t="shared" si="11"/>
        <v>0</v>
      </c>
      <c r="F195" s="40">
        <v>43765</v>
      </c>
      <c r="G195" s="40">
        <v>10941</v>
      </c>
      <c r="H195" s="58"/>
      <c r="I195" s="115" t="s">
        <v>108</v>
      </c>
    </row>
    <row r="196" spans="1:9" s="4" customFormat="1" ht="31.5" customHeight="1">
      <c r="A196" s="61"/>
      <c r="B196" s="56" t="s">
        <v>77</v>
      </c>
      <c r="C196" s="40">
        <v>256805</v>
      </c>
      <c r="D196" s="40">
        <v>4215</v>
      </c>
      <c r="E196" s="40">
        <f t="shared" si="11"/>
        <v>59480</v>
      </c>
      <c r="F196" s="40">
        <f>267272+49013</f>
        <v>316285</v>
      </c>
      <c r="G196" s="40">
        <v>2804</v>
      </c>
      <c r="H196" s="58"/>
      <c r="I196" s="116"/>
    </row>
    <row r="197" spans="1:9" s="4" customFormat="1" ht="35.25" customHeight="1" thickBot="1">
      <c r="A197" s="63"/>
      <c r="B197" s="56" t="s">
        <v>78</v>
      </c>
      <c r="C197" s="45">
        <v>99786</v>
      </c>
      <c r="D197" s="45">
        <v>34967</v>
      </c>
      <c r="E197" s="40">
        <f t="shared" si="11"/>
        <v>59586</v>
      </c>
      <c r="F197" s="40">
        <f>132354+27018</f>
        <v>159372</v>
      </c>
      <c r="G197" s="40">
        <v>24416</v>
      </c>
      <c r="H197" s="46"/>
      <c r="I197" s="116"/>
    </row>
    <row r="198" spans="1:9" s="2" customFormat="1" ht="23.25" customHeight="1" thickBot="1">
      <c r="A198" s="9"/>
      <c r="B198" s="10" t="s">
        <v>29</v>
      </c>
      <c r="C198" s="11">
        <v>1125725</v>
      </c>
      <c r="D198" s="11">
        <v>354387</v>
      </c>
      <c r="E198" s="11">
        <f>SUM(E189:E197)</f>
        <v>477621</v>
      </c>
      <c r="F198" s="11">
        <f>SUM(F189:F197)</f>
        <v>1603346</v>
      </c>
      <c r="G198" s="11">
        <f>SUM(G189:G197)</f>
        <v>452388</v>
      </c>
      <c r="H198" s="11">
        <f>SUM(H189:H197)</f>
        <v>11570</v>
      </c>
      <c r="I198" s="110"/>
    </row>
    <row r="199" spans="1:9" s="35" customFormat="1" ht="45" customHeight="1">
      <c r="A199" s="8" t="s">
        <v>44</v>
      </c>
      <c r="B199" s="91" t="s">
        <v>45</v>
      </c>
      <c r="C199" s="49"/>
      <c r="D199" s="49"/>
      <c r="E199" s="14"/>
      <c r="F199" s="49"/>
      <c r="G199" s="49"/>
      <c r="H199" s="60"/>
      <c r="I199" s="117" t="s">
        <v>86</v>
      </c>
    </row>
    <row r="200" spans="1:9" s="35" customFormat="1" ht="18.75" customHeight="1">
      <c r="A200" s="12"/>
      <c r="B200" s="13" t="s">
        <v>50</v>
      </c>
      <c r="C200" s="40"/>
      <c r="D200" s="40"/>
      <c r="E200" s="21"/>
      <c r="F200" s="40"/>
      <c r="G200" s="40"/>
      <c r="H200" s="58"/>
      <c r="I200" s="118"/>
    </row>
    <row r="201" spans="1:9" s="35" customFormat="1" ht="18.75" customHeight="1">
      <c r="A201" s="12"/>
      <c r="B201" s="13" t="s">
        <v>51</v>
      </c>
      <c r="C201" s="40"/>
      <c r="D201" s="40"/>
      <c r="E201" s="21"/>
      <c r="F201" s="40"/>
      <c r="G201" s="40"/>
      <c r="H201" s="58">
        <v>253</v>
      </c>
      <c r="I201" s="118"/>
    </row>
    <row r="202" spans="1:9" s="35" customFormat="1" ht="18.75" customHeight="1">
      <c r="A202" s="61"/>
      <c r="B202" s="62" t="s">
        <v>6</v>
      </c>
      <c r="C202" s="40"/>
      <c r="D202" s="40"/>
      <c r="E202" s="40"/>
      <c r="F202" s="40"/>
      <c r="G202" s="40"/>
      <c r="H202" s="58"/>
      <c r="I202" s="119"/>
    </row>
    <row r="203" spans="1:9" s="35" customFormat="1" ht="33" customHeight="1">
      <c r="A203" s="61"/>
      <c r="B203" s="56" t="s">
        <v>73</v>
      </c>
      <c r="C203" s="40">
        <v>33985</v>
      </c>
      <c r="D203" s="40">
        <v>360</v>
      </c>
      <c r="E203" s="40">
        <f>F203-C203</f>
        <v>-33985</v>
      </c>
      <c r="F203" s="40">
        <v>0</v>
      </c>
      <c r="G203" s="40">
        <v>0</v>
      </c>
      <c r="H203" s="58"/>
      <c r="I203" s="119"/>
    </row>
    <row r="204" spans="1:9" s="35" customFormat="1" ht="18.75" customHeight="1">
      <c r="A204" s="61"/>
      <c r="B204" s="56" t="s">
        <v>75</v>
      </c>
      <c r="C204" s="40">
        <v>3738</v>
      </c>
      <c r="D204" s="40">
        <v>0</v>
      </c>
      <c r="E204" s="40">
        <f>F204-C204</f>
        <v>-3738</v>
      </c>
      <c r="F204" s="40">
        <v>0</v>
      </c>
      <c r="G204" s="40">
        <v>0</v>
      </c>
      <c r="H204" s="58"/>
      <c r="I204" s="119"/>
    </row>
    <row r="205" spans="1:9" s="35" customFormat="1" ht="18.75" customHeight="1">
      <c r="A205" s="61"/>
      <c r="B205" s="56" t="s">
        <v>76</v>
      </c>
      <c r="C205" s="40">
        <v>26120</v>
      </c>
      <c r="D205" s="40">
        <v>10448</v>
      </c>
      <c r="E205" s="40">
        <f>F205-C205</f>
        <v>-26120</v>
      </c>
      <c r="F205" s="40">
        <v>0</v>
      </c>
      <c r="G205" s="40">
        <v>0</v>
      </c>
      <c r="H205" s="58"/>
      <c r="I205" s="119"/>
    </row>
    <row r="206" spans="1:9" s="35" customFormat="1" ht="30" customHeight="1">
      <c r="A206" s="61"/>
      <c r="B206" s="56" t="s">
        <v>77</v>
      </c>
      <c r="C206" s="40">
        <v>31547</v>
      </c>
      <c r="D206" s="40">
        <v>5005</v>
      </c>
      <c r="E206" s="40">
        <f>F206-C206</f>
        <v>-31547</v>
      </c>
      <c r="F206" s="40">
        <v>0</v>
      </c>
      <c r="G206" s="40">
        <v>0</v>
      </c>
      <c r="H206" s="58"/>
      <c r="I206" s="119"/>
    </row>
    <row r="207" spans="1:9" s="35" customFormat="1" ht="18.75" customHeight="1" thickBot="1">
      <c r="A207" s="63"/>
      <c r="B207" s="56" t="s">
        <v>78</v>
      </c>
      <c r="C207" s="45">
        <v>9143</v>
      </c>
      <c r="D207" s="45">
        <v>0</v>
      </c>
      <c r="E207" s="40">
        <f>F207-C207</f>
        <v>-9143</v>
      </c>
      <c r="F207" s="45">
        <v>0</v>
      </c>
      <c r="G207" s="45">
        <v>0</v>
      </c>
      <c r="H207" s="46"/>
      <c r="I207" s="119"/>
    </row>
    <row r="208" spans="1:9" s="35" customFormat="1" ht="25.5" customHeight="1" thickBot="1">
      <c r="A208" s="9"/>
      <c r="B208" s="10" t="s">
        <v>29</v>
      </c>
      <c r="C208" s="11">
        <v>104533</v>
      </c>
      <c r="D208" s="11">
        <v>15813</v>
      </c>
      <c r="E208" s="11">
        <f>SUM(E202:E207)</f>
        <v>-104533</v>
      </c>
      <c r="F208" s="11">
        <f>SUM(F202:F207)</f>
        <v>0</v>
      </c>
      <c r="G208" s="11">
        <f>SUM(G202:G207)</f>
        <v>0</v>
      </c>
      <c r="H208" s="55">
        <f>H201+H200</f>
        <v>253</v>
      </c>
      <c r="I208" s="120"/>
    </row>
    <row r="209" spans="1:9" s="6" customFormat="1" ht="22.5" customHeight="1" thickBot="1">
      <c r="A209" s="9"/>
      <c r="B209" s="10" t="s">
        <v>30</v>
      </c>
      <c r="C209" s="11">
        <v>66718107</v>
      </c>
      <c r="D209" s="11">
        <v>41645893</v>
      </c>
      <c r="E209" s="11">
        <f>E11+E27+E33+E44+E56+E62+E76+E90+E104+E118+E132+E158+E167+E176+E187+E198+E208</f>
        <v>8012293</v>
      </c>
      <c r="F209" s="11">
        <f>F11+F27+F33+F44+F56+F62+F76+F90+F104+F118+F132+F158+F167+F176+F187+F198+F208</f>
        <v>74642982</v>
      </c>
      <c r="G209" s="11">
        <f>G11+G27+G33+G44+G56+G62+G76+G90+G104+G118+G132+G158+G167+G176+G187+G198+G208</f>
        <v>45898342</v>
      </c>
      <c r="H209" s="11">
        <f>H11+H27+H33+H44+H56+H62+H76+H90+H104+H118+H132+H158+H167+H176+H187+H198+H208</f>
        <v>537793</v>
      </c>
      <c r="I209" s="18"/>
    </row>
    <row r="210" spans="3:7" ht="12.75">
      <c r="C210" s="111"/>
      <c r="D210" s="111"/>
      <c r="E210" s="112"/>
      <c r="F210" s="20"/>
      <c r="G210" s="20"/>
    </row>
    <row r="211" spans="2:7" ht="12.75">
      <c r="B211" s="26" t="s">
        <v>56</v>
      </c>
      <c r="C211" s="112"/>
      <c r="D211" s="112"/>
      <c r="E211" s="112"/>
      <c r="F211" s="20"/>
      <c r="G211" s="20"/>
    </row>
    <row r="212" spans="2:7" ht="12.75">
      <c r="B212" s="19" t="s">
        <v>55</v>
      </c>
      <c r="C212" s="20" t="s">
        <v>54</v>
      </c>
      <c r="D212" s="20"/>
      <c r="E212" s="20"/>
      <c r="F212" s="20"/>
      <c r="G212" s="20"/>
    </row>
    <row r="213" spans="2:7" ht="12.75">
      <c r="B213" s="19" t="s">
        <v>19</v>
      </c>
      <c r="C213" s="20" t="s">
        <v>57</v>
      </c>
      <c r="D213" s="20"/>
      <c r="E213" s="20"/>
      <c r="F213" s="20"/>
      <c r="G213" s="20"/>
    </row>
    <row r="214" spans="2:7" ht="25.5">
      <c r="B214" s="19" t="s">
        <v>58</v>
      </c>
      <c r="C214" s="25">
        <v>648</v>
      </c>
      <c r="D214" s="20"/>
      <c r="E214" s="20"/>
      <c r="F214" s="20"/>
      <c r="G214" s="20"/>
    </row>
    <row r="215" spans="3:7" ht="12.75">
      <c r="C215" s="25"/>
      <c r="D215" s="20"/>
      <c r="E215" s="20"/>
      <c r="F215" s="20"/>
      <c r="G215" s="20"/>
    </row>
    <row r="216" spans="3:7" ht="12.75">
      <c r="C216" s="25"/>
      <c r="D216" s="20"/>
      <c r="E216" s="20"/>
      <c r="F216" s="20"/>
      <c r="G216" s="20"/>
    </row>
    <row r="217" spans="3:7" ht="12.75">
      <c r="C217" s="20"/>
      <c r="D217" s="20"/>
      <c r="E217" s="20"/>
      <c r="F217" s="20"/>
      <c r="G217" s="20"/>
    </row>
    <row r="218" spans="3:7" ht="12.75">
      <c r="C218" s="20"/>
      <c r="D218" s="20"/>
      <c r="E218" s="20"/>
      <c r="F218" s="20"/>
      <c r="G218" s="20"/>
    </row>
    <row r="219" spans="3:7" ht="12.75">
      <c r="C219" s="20"/>
      <c r="D219" s="20"/>
      <c r="E219" s="20"/>
      <c r="F219" s="20"/>
      <c r="G219" s="20"/>
    </row>
    <row r="220" spans="3:7" ht="12.75">
      <c r="C220" s="20"/>
      <c r="D220" s="20"/>
      <c r="E220" s="20"/>
      <c r="F220" s="20"/>
      <c r="G220" s="20"/>
    </row>
    <row r="221" spans="3:7" ht="12.75">
      <c r="C221" s="20"/>
      <c r="D221" s="20"/>
      <c r="E221" s="20"/>
      <c r="F221" s="20"/>
      <c r="G221" s="20"/>
    </row>
    <row r="222" spans="3:7" ht="12.75">
      <c r="C222" s="20"/>
      <c r="D222" s="20"/>
      <c r="E222" s="20"/>
      <c r="F222" s="20"/>
      <c r="G222" s="20"/>
    </row>
    <row r="223" spans="3:7" ht="12.75">
      <c r="C223" s="20"/>
      <c r="D223" s="20"/>
      <c r="E223" s="20"/>
      <c r="F223" s="20"/>
      <c r="G223" s="20"/>
    </row>
  </sheetData>
  <sheetProtection/>
  <mergeCells count="35">
    <mergeCell ref="I184:I187"/>
    <mergeCell ref="I177:I182"/>
    <mergeCell ref="I45:I56"/>
    <mergeCell ref="I57:I62"/>
    <mergeCell ref="I134:I158"/>
    <mergeCell ref="I173:I176"/>
    <mergeCell ref="I168:I172"/>
    <mergeCell ref="I188:I192"/>
    <mergeCell ref="I193:I194"/>
    <mergeCell ref="I63:I75"/>
    <mergeCell ref="I159:I167"/>
    <mergeCell ref="I119:I133"/>
    <mergeCell ref="I78:I84"/>
    <mergeCell ref="I85:I90"/>
    <mergeCell ref="I91:I101"/>
    <mergeCell ref="I105:I114"/>
    <mergeCell ref="I115:I118"/>
    <mergeCell ref="I34:I44"/>
    <mergeCell ref="A5:A6"/>
    <mergeCell ref="B5:B6"/>
    <mergeCell ref="C5:C6"/>
    <mergeCell ref="D5:D6"/>
    <mergeCell ref="I12:I21"/>
    <mergeCell ref="I23:I26"/>
    <mergeCell ref="I28:I33"/>
    <mergeCell ref="I195:I197"/>
    <mergeCell ref="I199:I208"/>
    <mergeCell ref="B3:H3"/>
    <mergeCell ref="I2:I3"/>
    <mergeCell ref="E5:E6"/>
    <mergeCell ref="F5:F6"/>
    <mergeCell ref="G5:G6"/>
    <mergeCell ref="H5:H6"/>
    <mergeCell ref="I5:I6"/>
    <mergeCell ref="I8:I11"/>
  </mergeCells>
  <printOptions/>
  <pageMargins left="0.7874015748031497" right="0.7874015748031497" top="0.7874015748031497" bottom="0.7874015748031497" header="0.5118110236220472" footer="0.5118110236220472"/>
  <pageSetup firstPageNumber="147" useFirstPageNumber="1" horizontalDpi="600" verticalDpi="600" orientation="landscape" paperSize="9" scale="7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D11" sqref="D11"/>
    </sheetView>
  </sheetViews>
  <sheetFormatPr defaultColWidth="9.00390625" defaultRowHeight="12.75"/>
  <cols>
    <col min="2" max="2" width="12.375" style="0" customWidth="1"/>
    <col min="5" max="5" width="11.25390625" style="0" customWidth="1"/>
  </cols>
  <sheetData>
    <row r="1" spans="1:5" ht="12.75">
      <c r="A1">
        <v>2004</v>
      </c>
      <c r="B1">
        <v>50524512</v>
      </c>
      <c r="D1">
        <v>2003</v>
      </c>
      <c r="E1">
        <v>48002583</v>
      </c>
    </row>
    <row r="2" spans="1:5" ht="12.75">
      <c r="A2">
        <v>2005</v>
      </c>
      <c r="B2">
        <v>54556346</v>
      </c>
      <c r="D2">
        <v>2004</v>
      </c>
      <c r="E2">
        <v>50524512</v>
      </c>
    </row>
    <row r="3" spans="1:5" ht="12.75">
      <c r="A3">
        <v>2006</v>
      </c>
      <c r="B3">
        <v>61990308</v>
      </c>
      <c r="D3">
        <v>2005</v>
      </c>
      <c r="E3">
        <v>54556346</v>
      </c>
    </row>
    <row r="4" spans="1:5" ht="12.75">
      <c r="A4">
        <v>2007</v>
      </c>
      <c r="B4" s="27">
        <f>'MIENIE POWIATU'!$F$209</f>
        <v>74642982</v>
      </c>
      <c r="D4">
        <v>2006</v>
      </c>
      <c r="E4">
        <v>61990308</v>
      </c>
    </row>
    <row r="5" spans="1:5" ht="12.75">
      <c r="A5">
        <v>2008</v>
      </c>
      <c r="B5" s="27">
        <f>'MIENIE POWIATU'!F209</f>
        <v>74642982</v>
      </c>
      <c r="D5">
        <v>2007</v>
      </c>
      <c r="E5" s="27">
        <v>66718107</v>
      </c>
    </row>
    <row r="6" spans="4:5" ht="12.75">
      <c r="D6">
        <v>2008</v>
      </c>
      <c r="E6" s="27">
        <f>'MIENIE POWIATU'!F209</f>
        <v>74642982</v>
      </c>
    </row>
    <row r="19" spans="2:4" ht="12.75">
      <c r="B19" s="33"/>
      <c r="C19" s="33"/>
      <c r="D19" s="33"/>
    </row>
    <row r="20" spans="2:4" ht="12.75">
      <c r="B20" s="33"/>
      <c r="C20" s="33"/>
      <c r="D20" s="33"/>
    </row>
    <row r="21" spans="2:4" ht="12.75">
      <c r="B21" s="33"/>
      <c r="C21" s="33"/>
      <c r="D21" s="33"/>
    </row>
    <row r="22" spans="2:4" ht="12.75">
      <c r="B22" s="33"/>
      <c r="C22" s="33"/>
      <c r="D22" s="33"/>
    </row>
    <row r="23" spans="2:4" ht="12.75">
      <c r="B23" s="33"/>
      <c r="C23" s="33"/>
      <c r="D23" s="33"/>
    </row>
    <row r="24" spans="2:4" ht="12.75">
      <c r="B24" s="33"/>
      <c r="C24" s="33"/>
      <c r="D24" s="33"/>
    </row>
    <row r="25" spans="2:4" ht="12.75">
      <c r="B25" s="33"/>
      <c r="C25" s="33"/>
      <c r="D25" s="33"/>
    </row>
    <row r="26" spans="2:4" ht="12.75">
      <c r="B26" s="33"/>
      <c r="C26" s="33"/>
      <c r="D26" s="33"/>
    </row>
    <row r="27" spans="2:4" ht="12.75">
      <c r="B27" s="33"/>
      <c r="C27" s="33"/>
      <c r="D27" s="33"/>
    </row>
    <row r="28" spans="2:4" ht="12.75">
      <c r="B28" s="33"/>
      <c r="C28" s="33"/>
      <c r="D28" s="33"/>
    </row>
    <row r="29" spans="2:4" ht="12.75">
      <c r="B29" s="33"/>
      <c r="C29" s="33"/>
      <c r="D29" s="33"/>
    </row>
    <row r="30" spans="2:4" ht="12.75">
      <c r="B30" s="33"/>
      <c r="C30" s="33"/>
      <c r="D30" s="33"/>
    </row>
    <row r="31" spans="2:4" ht="12.75">
      <c r="B31" s="33"/>
      <c r="C31" s="33"/>
      <c r="D31" s="33"/>
    </row>
    <row r="32" ht="12.75">
      <c r="B32" s="33"/>
    </row>
    <row r="33" ht="12.75">
      <c r="B33" s="33"/>
    </row>
    <row r="34" ht="12.75">
      <c r="B34" s="33"/>
    </row>
    <row r="35" ht="12.75">
      <c r="B35" s="33"/>
    </row>
    <row r="36" ht="12.75">
      <c r="B36" s="33"/>
    </row>
    <row r="37" ht="12.75">
      <c r="B37" s="33"/>
    </row>
    <row r="38" ht="12.75">
      <c r="B38" s="33"/>
    </row>
    <row r="39" ht="12.75">
      <c r="B39" s="33"/>
    </row>
    <row r="41" ht="12.75">
      <c r="B41" s="3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</cp:lastModifiedBy>
  <cp:lastPrinted>2009-03-19T08:08:58Z</cp:lastPrinted>
  <dcterms:created xsi:type="dcterms:W3CDTF">2000-11-14T15:34:08Z</dcterms:created>
  <dcterms:modified xsi:type="dcterms:W3CDTF">2009-03-19T08:09:00Z</dcterms:modified>
  <cp:category/>
  <cp:version/>
  <cp:contentType/>
  <cp:contentStatus/>
</cp:coreProperties>
</file>